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115" windowHeight="7635" tabRatio="834"/>
  </bookViews>
  <sheets>
    <sheet name="Лист1" sheetId="1" r:id="rId1"/>
    <sheet name="Списки" sheetId="2" state="hidden" r:id="rId2"/>
    <sheet name="стандартизированные ставки" sheetId="3" state="hidden" r:id="rId3"/>
    <sheet name="станд ставки село" sheetId="7" state="hidden" r:id="rId4"/>
    <sheet name="мощно гор" sheetId="4" state="hidden" r:id="rId5"/>
    <sheet name="мощно сел" sheetId="8" state="hidden" r:id="rId6"/>
    <sheet name="коэффиецинты" sheetId="5" state="hidden" r:id="rId7"/>
    <sheet name="Лист6" sheetId="6" state="hidden" r:id="rId8"/>
  </sheets>
  <definedNames>
    <definedName name="вопрос">Списки!$A$18:$A$19</definedName>
    <definedName name="Заявитель">Списки!$A$1:$A$4</definedName>
    <definedName name="линия">Списки!$A$15:$A$16</definedName>
    <definedName name="надежность">Списки!$A$6:$A$8</definedName>
    <definedName name="напряжение">Списки!$A$10:$A$13</definedName>
    <definedName name="фвы" comment="12">Лист1!$A$6:$A$9</definedName>
  </definedNames>
  <calcPr calcId="145621"/>
</workbook>
</file>

<file path=xl/calcChain.xml><?xml version="1.0" encoding="utf-8"?>
<calcChain xmlns="http://schemas.openxmlformats.org/spreadsheetml/2006/main">
  <c r="Q8" i="6" l="1"/>
  <c r="K25" i="6"/>
  <c r="K26" i="6"/>
  <c r="K27" i="6"/>
  <c r="K24" i="6"/>
  <c r="E8" i="6" l="1"/>
  <c r="E4" i="6" l="1"/>
  <c r="K16" i="6" l="1"/>
  <c r="D1" i="6"/>
  <c r="K17" i="6" l="1"/>
  <c r="E26" i="6" s="1"/>
  <c r="Q18" i="6" s="1"/>
  <c r="R8" i="6"/>
  <c r="B5" i="6"/>
  <c r="C21" i="6"/>
  <c r="C19" i="6"/>
  <c r="C17" i="6"/>
  <c r="C15" i="6"/>
  <c r="C13" i="6"/>
  <c r="C11" i="6"/>
  <c r="C9" i="6"/>
  <c r="C7" i="6"/>
  <c r="C5" i="6"/>
  <c r="C20" i="6"/>
  <c r="C18" i="6"/>
  <c r="C16" i="6"/>
  <c r="C14" i="6"/>
  <c r="C12" i="6"/>
  <c r="C10" i="6"/>
  <c r="C8" i="6"/>
  <c r="C6" i="6"/>
  <c r="C4" i="6"/>
  <c r="F5" i="6" s="1"/>
  <c r="B20" i="6"/>
  <c r="B18" i="6"/>
  <c r="B16" i="6"/>
  <c r="B14" i="6"/>
  <c r="B12" i="6"/>
  <c r="B10" i="6"/>
  <c r="B21" i="6"/>
  <c r="B19" i="6"/>
  <c r="B17" i="6"/>
  <c r="B15" i="6"/>
  <c r="B13" i="6"/>
  <c r="B11" i="6"/>
  <c r="B4" i="6"/>
  <c r="B8" i="6"/>
  <c r="B6" i="6"/>
  <c r="B9" i="6"/>
  <c r="B7" i="6"/>
  <c r="E27" i="6" l="1"/>
  <c r="R18" i="6" s="1"/>
  <c r="F27" i="6"/>
  <c r="S18" i="6" s="1"/>
  <c r="F26" i="6"/>
  <c r="P18" i="6" s="1"/>
  <c r="F16" i="6"/>
  <c r="E16" i="6"/>
  <c r="E17" i="6" s="1"/>
  <c r="F20" i="6"/>
  <c r="E20" i="6"/>
  <c r="E21" i="6" s="1"/>
  <c r="F4" i="6"/>
  <c r="H5" i="6" s="1"/>
  <c r="F8" i="6"/>
  <c r="E9" i="6"/>
  <c r="G9" i="6" s="1"/>
  <c r="E5" i="6"/>
  <c r="F21" i="6" l="1"/>
  <c r="H21" i="6" s="1"/>
  <c r="F17" i="6"/>
  <c r="H17" i="6" s="1"/>
  <c r="I12" i="6" s="1"/>
  <c r="P13" i="6" s="1"/>
  <c r="Q22" i="6" s="1"/>
  <c r="F9" i="6"/>
  <c r="H9" i="6" s="1"/>
  <c r="G17" i="6"/>
  <c r="G21" i="6"/>
  <c r="H13" i="6" s="1"/>
  <c r="R13" i="6" s="1"/>
  <c r="G5" i="6"/>
  <c r="I13" i="6" l="1"/>
  <c r="S13" i="6" s="1"/>
  <c r="R22" i="6" s="1"/>
  <c r="R24" i="6" s="1"/>
  <c r="D20" i="1" s="1"/>
  <c r="Q24" i="6"/>
  <c r="D17" i="1" s="1"/>
  <c r="P22" i="6"/>
  <c r="P24" i="6" s="1"/>
  <c r="H12" i="6"/>
  <c r="Q13" i="6" s="1"/>
  <c r="Q26" i="6" l="1"/>
  <c r="B17" i="1" s="1"/>
  <c r="R26" i="6"/>
  <c r="B20" i="1" s="1"/>
  <c r="D19" i="1"/>
  <c r="O22" i="6"/>
  <c r="O24" i="6" s="1"/>
  <c r="P26" i="6" l="1"/>
  <c r="B19" i="1" s="1"/>
  <c r="D16" i="1"/>
  <c r="O26" i="6" l="1"/>
  <c r="B16" i="1" s="1"/>
</calcChain>
</file>

<file path=xl/sharedStrings.xml><?xml version="1.0" encoding="utf-8"?>
<sst xmlns="http://schemas.openxmlformats.org/spreadsheetml/2006/main" count="641" uniqueCount="168">
  <si>
    <t>Категория надежности</t>
  </si>
  <si>
    <t>Физическое лицо</t>
  </si>
  <si>
    <t>Индивидуальный предприниматель</t>
  </si>
  <si>
    <t>Юридическое лицо</t>
  </si>
  <si>
    <t>Первая</t>
  </si>
  <si>
    <t>Вторая</t>
  </si>
  <si>
    <t>Третья</t>
  </si>
  <si>
    <t>35кВ</t>
  </si>
  <si>
    <t>Некоммерческое объединение</t>
  </si>
  <si>
    <t>х</t>
  </si>
  <si>
    <r>
      <t>С</t>
    </r>
    <r>
      <rPr>
        <vertAlign val="subscript"/>
        <sz val="11"/>
        <color rgb="FF000000"/>
        <rFont val="Times New Roman"/>
        <family val="1"/>
        <charset val="204"/>
      </rPr>
      <t>1.1,</t>
    </r>
    <r>
      <rPr>
        <sz val="11"/>
        <color rgb="FF000000"/>
        <rFont val="Times New Roman"/>
        <family val="1"/>
        <charset val="204"/>
      </rPr>
      <t>подготовка и выдача сетевой организацией технических условий Заявителю (ТУ)</t>
    </r>
  </si>
  <si>
    <t>-</t>
  </si>
  <si>
    <t>НН (0,4 кВ и ниже)</t>
  </si>
  <si>
    <t>коэффициенты</t>
  </si>
  <si>
    <t>kпрочие</t>
  </si>
  <si>
    <t>kкабел</t>
  </si>
  <si>
    <t>Способ прокладки питающих линий</t>
  </si>
  <si>
    <t>воздушный</t>
  </si>
  <si>
    <t>кабельный</t>
  </si>
  <si>
    <t>да</t>
  </si>
  <si>
    <t>нет</t>
  </si>
  <si>
    <t>рассчеты</t>
  </si>
  <si>
    <t>I</t>
  </si>
  <si>
    <r>
      <t>Номинальное сечение основных жил, мм</t>
    </r>
    <r>
      <rPr>
        <b/>
        <vertAlign val="superscript"/>
        <sz val="10"/>
        <color rgb="FF000000"/>
        <rFont val="Tahoma"/>
        <family val="2"/>
        <charset val="204"/>
      </rPr>
      <t>2</t>
    </r>
  </si>
  <si>
    <t>Допустимый ток нагрузки, А, не более</t>
  </si>
  <si>
    <t>Допустимый ток односекундного короткого замыкания, кА, не более</t>
  </si>
  <si>
    <t>Самонесущих изолированных проводов</t>
  </si>
  <si>
    <t>Защищенных проводов</t>
  </si>
  <si>
    <t>20кВ</t>
  </si>
  <si>
    <t>6-10кВ</t>
  </si>
  <si>
    <t>0,22-0,4кВ</t>
  </si>
  <si>
    <t>стандарт</t>
  </si>
  <si>
    <t>мощность</t>
  </si>
  <si>
    <t>ВЫБОР</t>
  </si>
  <si>
    <t>ВЛ</t>
  </si>
  <si>
    <t>КЛ</t>
  </si>
  <si>
    <t>ТП</t>
  </si>
  <si>
    <t>С1</t>
  </si>
  <si>
    <t>ВЛ или КЛ</t>
  </si>
  <si>
    <t>Главный выбор</t>
  </si>
  <si>
    <t>мощн</t>
  </si>
  <si>
    <t>сумма</t>
  </si>
  <si>
    <t>НДС</t>
  </si>
  <si>
    <t>Всего</t>
  </si>
  <si>
    <t>Присоединяемая мощность, кВт</t>
  </si>
  <si>
    <t>Уровень напряжения, кВ</t>
  </si>
  <si>
    <t>Расстояние до существующих электрических сетей, км</t>
  </si>
  <si>
    <t>kпров</t>
  </si>
  <si>
    <t>Строительство трансформаторной подстанции, при необходимости трансформации напряжения</t>
  </si>
  <si>
    <t>Расчетные данные:</t>
  </si>
  <si>
    <t>Ориентировочная плата за технологическое присоединение:</t>
  </si>
  <si>
    <t>по стандартизированным ставкам:</t>
  </si>
  <si>
    <t>по ставкам за единицу максимальной мощности:</t>
  </si>
  <si>
    <t>Выполненный расчет является ориентировочным, итоговый расчет будет произведен после подачи Вами заявки на ТП при подготовке договора об осуществлении технологического присоединения.</t>
  </si>
  <si>
    <t>Плата за технологическое присоединение составляет 550 рублей при условии, что: присоединение осуществляется по одному источнику, расстояние по прямой от границ участка заявителя до объектов электросетевого хозяйства на уровне напряжения до 20 кВ менее 300 метров в городах и поселках городского типа и 500 метров в сельской местности; размер максимальной мощности не превышает 15 кВт включительно (с учетом ранее присоединенных в данной точке присоединения энергопринимающих устройств); технологическое присоединение объектов, отнесенных к третьей категории надежности (по одному источнику электроснабжения).</t>
  </si>
  <si>
    <t xml:space="preserve">В случае присоединения энергопринимающих устройств с заявляемой максимальной мощностью не менее 8900 кВт включительно и на уровне напряжения не ниже 35 кВ, расчёт осущетвляется по индивидуальному проекту в соответсвии с Методическими указаниями  по определению размера платы за технологическое присоединение к электрическим сетям» утверждёнными приказом Федеральной службы по тарифам от 11.09.2012 № 209-э/1.  </t>
  </si>
  <si>
    <t xml:space="preserve">Данный калькулятор рассчитан на потребителей услуг по технологическому присоединению с заявляемой максимальной мощностью менее 8900  кВт и уровне напряжения менее 35 кВ </t>
  </si>
  <si>
    <t>1.</t>
  </si>
  <si>
    <t>С1, 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 пункте 16 Методических указаний по определению размера платы за технологическое присоединение к электрическим сетям, утверждённых приказом ФАС России от 29.08.2017 № 1135/17 «Об утверждении методических указаний по определению размера платы за технологическое присоединение к электрическим сетям» (кроме подпункта «б»):</t>
  </si>
  <si>
    <t>руб. за одно присоеди-нение</t>
  </si>
  <si>
    <t>1.1.</t>
  </si>
  <si>
    <t>1.2.</t>
  </si>
  <si>
    <r>
      <t>С</t>
    </r>
    <r>
      <rPr>
        <vertAlign val="subscript"/>
        <sz val="11"/>
        <color rgb="FF000000"/>
        <rFont val="Times New Roman"/>
        <family val="1"/>
        <charset val="204"/>
      </rPr>
      <t>1.2, </t>
    </r>
    <r>
      <rPr>
        <sz val="11"/>
        <color rgb="FF000000"/>
        <rFont val="Times New Roman"/>
        <family val="1"/>
        <charset val="204"/>
      </rPr>
      <t>проверка сетевой организацией выполнения Заявителем технических условий</t>
    </r>
  </si>
  <si>
    <t>2.</t>
  </si>
  <si>
    <r>
      <t>С</t>
    </r>
    <r>
      <rPr>
        <vertAlign val="subscript"/>
        <sz val="11"/>
        <color rgb="FF000000"/>
        <rFont val="Times New Roman"/>
        <family val="1"/>
        <charset val="204"/>
      </rPr>
      <t>2</t>
    </r>
    <r>
      <rPr>
        <sz val="11"/>
        <color rgb="FF000000"/>
        <rFont val="Times New Roman"/>
        <family val="1"/>
        <charset val="204"/>
      </rPr>
      <t>, стандартизированная тарифная ставка на покрытие расходов сетевой организации на строительство воздушных линий электропередачи (ВЛ):</t>
    </r>
  </si>
  <si>
    <t>руб./км,</t>
  </si>
  <si>
    <t> без НДС</t>
  </si>
  <si>
    <t>Х</t>
  </si>
  <si>
    <t>2.1.</t>
  </si>
  <si>
    <t> материал опоры – железобетонные, тип провода - изолированный провод, материал провода – сталеалюминиевый, сечение провода - до 25 квадратных мм включительно</t>
  </si>
  <si>
    <t>×</t>
  </si>
  <si>
    <t>2.2.</t>
  </si>
  <si>
    <t>материал опоры – железобетонные, тип провода - изолированный провод, материал провода – сталеалюминиевый, сечение провода - от 25 до 50 квадратных мм включительно</t>
  </si>
  <si>
    <t>2.3.</t>
  </si>
  <si>
    <t> материал опоры – железобетонные, тип провода - изолированный провод, материал провода – сталеалюминиевый, сечение провода - от 50 до 75 квадратных мм включительно</t>
  </si>
  <si>
    <t>2.4.</t>
  </si>
  <si>
    <t> материал опоры – железобетонные, тип провода - изолированный провод, материал провода – сталеалюминиевый, сечение провода - от 75 до 100 квадратных мм включительно</t>
  </si>
  <si>
    <t>2.5.</t>
  </si>
  <si>
    <t> материал опоры – железобетонные, тип провода - изолированный провод, материал провода – сталеалюминиевый, сечение провода - от 100 до 200 квадратных мм включительно</t>
  </si>
  <si>
    <t>2.6.</t>
  </si>
  <si>
    <t>материал опоры – железобетонные, тип провода - изолированный провод, материал провода – сталеалюминиевый, сечение провода - от 50 до 75 квадратных мм включительно</t>
  </si>
  <si>
    <t>СН2 </t>
  </si>
  <si>
    <t>(20-1 кВ)</t>
  </si>
  <si>
    <t>3.</t>
  </si>
  <si>
    <t>С3, стандартизированная тарифная ставка на покрытие расходов сетевой организации на строительство кабельных линий электропередачи (КЛ):</t>
  </si>
  <si>
    <t>3.1.</t>
  </si>
  <si>
    <r>
      <t>способ прокладки кабельных линий – в траншеях, многожильные, с бумажной изоляцией, сечение провода</t>
    </r>
    <r>
      <rPr>
        <sz val="18"/>
        <color rgb="FF1A1818"/>
        <rFont val="Times New Roman"/>
        <family val="1"/>
        <charset val="204"/>
      </rPr>
      <t> </t>
    </r>
    <r>
      <rPr>
        <sz val="11"/>
        <color rgb="FF1A1818"/>
        <rFont val="Times New Roman"/>
        <family val="1"/>
        <charset val="204"/>
      </rPr>
      <t>от 50 до 100 квадратных мм включительно</t>
    </r>
  </si>
  <si>
    <t>(20-1 кВ), НН (0,4 кВ и ниже)</t>
  </si>
  <si>
    <t>3.2.</t>
  </si>
  <si>
    <r>
      <t>способ прокладки кабельных линий – в траншеях, многожильные, с бумажной изоляцией, сечение провода</t>
    </r>
    <r>
      <rPr>
        <sz val="18"/>
        <color rgb="FF1A1818"/>
        <rFont val="Times New Roman"/>
        <family val="1"/>
        <charset val="204"/>
      </rPr>
      <t> </t>
    </r>
    <r>
      <rPr>
        <sz val="11"/>
        <color rgb="FF1A1818"/>
        <rFont val="Times New Roman"/>
        <family val="1"/>
        <charset val="204"/>
      </rPr>
      <t>от 100 до 200 квадратных мм включительно</t>
    </r>
  </si>
  <si>
    <t>3.3.</t>
  </si>
  <si>
    <r>
      <t>способ прокладки кабельных линий – в траншеях, многожильные, с бумажной изоляцией, сечение провода</t>
    </r>
    <r>
      <rPr>
        <sz val="18"/>
        <color rgb="FF1A1818"/>
        <rFont val="Times New Roman"/>
        <family val="1"/>
        <charset val="204"/>
      </rPr>
      <t> </t>
    </r>
    <r>
      <rPr>
        <sz val="11"/>
        <color rgb="FF1A1818"/>
        <rFont val="Times New Roman"/>
        <family val="1"/>
        <charset val="204"/>
      </rPr>
      <t>свыше 200 квадратных мм</t>
    </r>
  </si>
  <si>
    <t>4.</t>
  </si>
  <si>
    <t>С4, стандартизированная тарифная ставка на покрытие расходов сетевой организации на строительство пунктов секционирования (реклоузеров, распределительных пунктов, переключательных пунктов) на i-м уровне напряжения:</t>
  </si>
  <si>
    <t>руб./шт.,</t>
  </si>
  <si>
    <t>без НДС</t>
  </si>
  <si>
    <t>4.1.</t>
  </si>
  <si>
    <t>переключательный пункт, номинальный ток от 500 А до 1000 А включительно</t>
  </si>
  <si>
    <t>4.2.</t>
  </si>
  <si>
    <t>распределительный пункт, номинальный ток свыше 1 000 А</t>
  </si>
  <si>
    <t>5.</t>
  </si>
  <si>
    <t>С5, стандартизированная тарифная ставка на покрытие расходов сетевой организации на строительство трансформаторных подстанций (ТП), за исключением распределительных трансформаторных подстанций (РТП) с уровнем напряжения до 35 кВ:</t>
  </si>
  <si>
    <t>руб./кВт, без НДС</t>
  </si>
  <si>
    <t>5.1.</t>
  </si>
  <si>
    <t>однотрансформаторная подстанция (ТП), трансформаторная мощность до 25 кВА включительно</t>
  </si>
  <si>
    <t>5.2.</t>
  </si>
  <si>
    <t>однотрансформаторная подстанция (ТП), трансформаторная мощность от 25 до 100 кВА включительно</t>
  </si>
  <si>
    <t>5.3.</t>
  </si>
  <si>
    <t>однотрансформаторная подстанция (ТП), трансформаторная мощность от 100 до 250 кВА включительно</t>
  </si>
  <si>
    <t>5.4.</t>
  </si>
  <si>
    <t>однотрансформаторная подстанция (ТП), трансформаторная мощность 250 до 500 кВА</t>
  </si>
  <si>
    <t>5.5.</t>
  </si>
  <si>
    <t>однотрансформаторная подстанция (ТП), трансформаторная мощность 500 до 900 кВА</t>
  </si>
  <si>
    <t>5.6.</t>
  </si>
  <si>
    <t>двухтрансформаторная подстанция (ТП), трансформаторная мощность от 100 до 250 кВА включительно</t>
  </si>
  <si>
    <t>5.7.</t>
  </si>
  <si>
    <t> двухтрансформаторная подстанция (ТП), трансформаторная мощность от 500 до 900 кВА включительно</t>
  </si>
  <si>
    <t>5.8.</t>
  </si>
  <si>
    <t>двухтрансформаторная подстанция (ТП), трансформаторная мощность свыше 1000 кВА</t>
  </si>
  <si>
    <t>№ п/п</t>
  </si>
  <si>
    <t>Перечень стандартизированных</t>
  </si>
  <si>
    <t>тарифных ставок</t>
  </si>
  <si>
    <t>Уровень напряжения</t>
  </si>
  <si>
    <t>Единица измерения</t>
  </si>
  <si>
    <t>Для технологического присоединения энергопринимающих устройств с применением постоянной схемы электроснабжения</t>
  </si>
  <si>
    <t>Для временного технологического присоединения энергопринимающих устройств с применением временной схемы электроснабжения</t>
  </si>
  <si>
    <t>Для технологического присоединения энергопринимающих устройств Заявителей, осуществляющих технологическое присоединение своих энергопринимающих устройств максимальной мощностью не более</t>
  </si>
  <si>
    <t>150 кВт</t>
  </si>
  <si>
    <t>руб./км, </t>
  </si>
  <si>
    <t> материал опоры – железобетонные, тип провода – изолированный провод, материал провода – сталеалюминиевый, сечение провода – до 25 квадратных мм включительно</t>
  </si>
  <si>
    <t>материал опоры – железобетонные, тип провода – изолированный провод, материал провода – сталеалюминиевый, сечение провода – от 25 до 50 квадратных мм включительно</t>
  </si>
  <si>
    <t>материал опоры – железобетонные, тип провода – изолированный провод, материал провода – сталеалюминиевый, сечение провода – от 50 до 75 квадратных мм включительно</t>
  </si>
  <si>
    <t>материал опоры – железобетонные, тип провода – изолированный провод, материал провода – сталеалюминиевый, сечение провода – от 75 до 100 квадратных мм включительно</t>
  </si>
  <si>
    <t>материал опоры – железобетонные, тип провода – изолированный провод, материал провода – сталеалюминиевый, сечение провода – от 100 до 200 квадратных мм включительно</t>
  </si>
  <si>
    <t> материал опоры – железобетонные, тип провода – неизолированный провод, материал провода – сталеалюминиевый, сечение провода – до 25 квадратных мм включительно</t>
  </si>
  <si>
    <r>
      <t> способ прокладки кабельных линий – в траншеях, многожильные, с бумажной изоляцией, сечение провода</t>
    </r>
    <r>
      <rPr>
        <sz val="18"/>
        <color rgb="FF1A1818"/>
        <rFont val="Times New Roman"/>
        <family val="1"/>
        <charset val="204"/>
      </rPr>
      <t> </t>
    </r>
    <r>
      <rPr>
        <sz val="11"/>
        <color rgb="FF1A1818"/>
        <rFont val="Times New Roman"/>
        <family val="1"/>
        <charset val="204"/>
      </rPr>
      <t>от 50 до 75 квадратных мм включительно</t>
    </r>
  </si>
  <si>
    <r>
      <t> способ прокладки кабельных линий – в траншеях, многожильные, с бумажной изоляцией, сечение провода</t>
    </r>
    <r>
      <rPr>
        <sz val="18"/>
        <color rgb="FF1A1818"/>
        <rFont val="Times New Roman"/>
        <family val="1"/>
        <charset val="204"/>
      </rPr>
      <t> </t>
    </r>
    <r>
      <rPr>
        <sz val="11"/>
        <color rgb="FF1A1818"/>
        <rFont val="Times New Roman"/>
        <family val="1"/>
        <charset val="204"/>
      </rPr>
      <t>от 100 до 200 квадратных мм включительно</t>
    </r>
  </si>
  <si>
    <t> однотрансформаторная подстанция (ТП), трансформаторная мощность до 25 кВА включительно</t>
  </si>
  <si>
    <t> однотрансформаторная подстанция (ТП), трансформаторная мощность от 25 до 100 кВА включительно</t>
  </si>
  <si>
    <t>4.3.</t>
  </si>
  <si>
    <t>однотрансформаторная подстанция (ТП), трансформаторная мощность от 100 до 250 кВА</t>
  </si>
  <si>
    <t>руб./кВт; без НДС</t>
  </si>
  <si>
    <t>4.4.</t>
  </si>
  <si>
    <t>однотрансформаторная подстанция (ТП), трансформаторная мощность от 250 до 500 кВА</t>
  </si>
  <si>
    <t>4.5.</t>
  </si>
  <si>
    <t>двухтрансформаторная подстанция (ТП), трансформаторная мощность от 100 до 250 кВА</t>
  </si>
  <si>
    <t> материал опоры – железобетонные, тип провода – изолированный провод, материал провода – сталеалюминиевый, сечение провода – от 50 до 75 квадратных мм включительно</t>
  </si>
  <si>
    <t> материал опоры – железобетонные, тип провода – изолированный провод, материал провода – сталеалюминиевый, сечение провода – от 75 до 100 квадратных мм включительно</t>
  </si>
  <si>
    <t> материал опоры – железобетонные, тип провода – изолированный провод, материал провода – сталеалюминиевый, сечение провода – от 100 до 200 квадратных мм включительно</t>
  </si>
  <si>
    <r>
      <t>способ прокладки кабельных линий - в траншеях, многожильные, с бумажной изоляцией, сечение провода</t>
    </r>
    <r>
      <rPr>
        <sz val="18"/>
        <color rgb="FF1A1818"/>
        <rFont val="Times New Roman"/>
        <family val="1"/>
        <charset val="204"/>
      </rPr>
      <t> </t>
    </r>
    <r>
      <rPr>
        <sz val="11"/>
        <color rgb="FF1A1818"/>
        <rFont val="Times New Roman"/>
        <family val="1"/>
        <charset val="204"/>
      </rPr>
      <t>от 50 до 100 квадратных мм включительно</t>
    </r>
  </si>
  <si>
    <r>
      <t>способ прокладки кабельных линий - в траншеях, многожильные, с бумажной изоляцией, сечение провода</t>
    </r>
    <r>
      <rPr>
        <sz val="18"/>
        <color rgb="FF1A1818"/>
        <rFont val="Times New Roman"/>
        <family val="1"/>
        <charset val="204"/>
      </rPr>
      <t> </t>
    </r>
    <r>
      <rPr>
        <sz val="11"/>
        <color rgb="FF1A1818"/>
        <rFont val="Times New Roman"/>
        <family val="1"/>
        <charset val="204"/>
      </rPr>
      <t>от 100 до 200 квадратных мм включительно</t>
    </r>
  </si>
  <si>
    <r>
      <t>способ прокладки кабельных линий - в траншеях, многожильные, с бумажной изоляцией, сечение провода</t>
    </r>
    <r>
      <rPr>
        <sz val="18"/>
        <color rgb="FF1A1818"/>
        <rFont val="Times New Roman"/>
        <family val="1"/>
        <charset val="204"/>
      </rPr>
      <t> </t>
    </r>
    <r>
      <rPr>
        <sz val="11"/>
        <color rgb="FF1A1818"/>
        <rFont val="Times New Roman"/>
        <family val="1"/>
        <charset val="204"/>
      </rPr>
      <t>свыше 200 квадратных мм</t>
    </r>
  </si>
  <si>
    <t>руб./шт., без НДС</t>
  </si>
  <si>
    <t>однотрансформаторная подстанция (ТП трансформаторная мощность 250 до 500 кВА</t>
  </si>
  <si>
    <t>однотрансформаторная подстанция (ТП трансформаторная мощность 500 до 900 кВА</t>
  </si>
  <si>
    <t>материал опоры – железобетонные, тип провода - изолированный провод, материал провода – сталеалюминиевый, сечение провода - от 100 до 200 квадратных мм включительно</t>
  </si>
  <si>
    <t> материал опоры – железобетонные, тип провода - неизолированный провод, материал провода – сталеалюминиевый, сечение провода - до 25 квадратных мм включительно</t>
  </si>
  <si>
    <r>
      <t> способ прокладки кабельных линий - в траншеях, многожильные, с бумажной изоляцией, сечение провода</t>
    </r>
    <r>
      <rPr>
        <sz val="18"/>
        <color rgb="FF1A1818"/>
        <rFont val="Times New Roman"/>
        <family val="1"/>
        <charset val="204"/>
      </rPr>
      <t> </t>
    </r>
    <r>
      <rPr>
        <sz val="11"/>
        <color rgb="FF1A1818"/>
        <rFont val="Times New Roman"/>
        <family val="1"/>
        <charset val="204"/>
      </rPr>
      <t>от 50 до 75 квадратных мм включительно</t>
    </r>
  </si>
  <si>
    <r>
      <t> способ прокладки кабельных линий - в траншеях, многожильные, с бумажной изоляцией, сечение провода</t>
    </r>
    <r>
      <rPr>
        <sz val="18"/>
        <color rgb="FF1A1818"/>
        <rFont val="Times New Roman"/>
        <family val="1"/>
        <charset val="204"/>
      </rPr>
      <t> </t>
    </r>
    <r>
      <rPr>
        <sz val="11"/>
        <color rgb="FF1A1818"/>
        <rFont val="Times New Roman"/>
        <family val="1"/>
        <charset val="204"/>
      </rPr>
      <t>от 100 до 200 квадратных мм включительно</t>
    </r>
  </si>
  <si>
    <t>г</t>
  </si>
  <si>
    <t>с</t>
  </si>
  <si>
    <t>стандарт г</t>
  </si>
  <si>
    <t>стандарт с</t>
  </si>
  <si>
    <t>мощность с</t>
  </si>
  <si>
    <t>Объекты электросетевого хозяйства расположенны на территории городского населенного пункта</t>
  </si>
  <si>
    <t>Объекты электросетевого хозяйства расположенны на территории, не относящейся к территориям городского населенного пункта</t>
  </si>
  <si>
    <t xml:space="preserve">, в том числе НДС 20% - </t>
  </si>
  <si>
    <t>Калькулятор технологического присоединения к электрическим сетям ООО "ТЭС"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</si>
</sst>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vertAlign val="subscript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vertAlign val="superscript"/>
      <sz val="10"/>
      <color rgb="FF000000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1A1818"/>
      <name val="Times New Roman"/>
      <family val="1"/>
      <charset val="204"/>
    </font>
    <font>
      <sz val="12"/>
      <color rgb="FF1A1818"/>
      <name val="Times New Roman"/>
      <family val="1"/>
      <charset val="204"/>
    </font>
    <font>
      <sz val="18"/>
      <color rgb="FF1A1818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" fontId="0" fillId="0" borderId="0" xfId="0" applyNumberFormat="1"/>
    <xf numFmtId="0" fontId="5" fillId="5" borderId="0" xfId="0" applyFont="1" applyFill="1" applyAlignment="1">
      <alignment horizontal="center" vertical="center" wrapText="1"/>
    </xf>
    <xf numFmtId="0" fontId="0" fillId="0" borderId="3" xfId="0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8" fillId="0" borderId="6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164" fontId="3" fillId="0" borderId="11" xfId="0" applyNumberFormat="1" applyFont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1" fillId="0" borderId="2" xfId="0" applyFont="1" applyBorder="1" applyAlignment="1">
      <alignment horizontal="justify" vertical="center" wrapText="1"/>
    </xf>
    <xf numFmtId="0" fontId="4" fillId="0" borderId="2" xfId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4" fontId="0" fillId="0" borderId="0" xfId="0" applyNumberFormat="1"/>
    <xf numFmtId="0" fontId="1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6" xfId="1" applyBorder="1" applyAlignment="1">
      <alignment horizontal="justify" vertical="center" wrapText="1"/>
    </xf>
    <xf numFmtId="0" fontId="1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0" fillId="0" borderId="6" xfId="0" applyBorder="1"/>
    <xf numFmtId="0" fontId="12" fillId="0" borderId="8" xfId="0" applyFont="1" applyBorder="1" applyAlignment="1">
      <alignment wrapText="1"/>
    </xf>
    <xf numFmtId="0" fontId="3" fillId="6" borderId="0" xfId="0" applyFont="1" applyFill="1" applyAlignment="1">
      <alignment horizontal="left" vertical="center" wrapText="1"/>
    </xf>
    <xf numFmtId="0" fontId="8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9" fillId="0" borderId="22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13" xfId="0" applyFont="1" applyBorder="1" applyAlignment="1">
      <alignment horizontal="justify"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center" vertical="center" wrapText="1"/>
    </xf>
    <xf numFmtId="4" fontId="9" fillId="0" borderId="27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justify" vertical="center" wrapText="1"/>
    </xf>
    <xf numFmtId="16" fontId="1" fillId="0" borderId="22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consultantplus://offline/ref=01515CFEDAF7846842CA27DD3B139D369D5CA5550F96D3C6F9038B6F24F38D604BC9C43D26FB8F3AuDrFJ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consultantplus://offline/ref=01515CFEDAF7846842CA27DD3B139D369D5CA5550F96D3C6F9038B6F24F38D604BC9C43D26FB8F3AuDrFJ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consultantplus://offline/ref=01515CFEDAF7846842CA27DD3B139D369D5CA5550F96D3C6F9038B6F24F38D604BC9C43D26FB8F3AuDrFJ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consultantplus://offline/ref=01515CFEDAF7846842CA27DD3B139D369D5CA5550F96D3C6F9038B6F24F38D604BC9C43D26FB8F3AuDrF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C6" sqref="C6"/>
    </sheetView>
  </sheetViews>
  <sheetFormatPr defaultRowHeight="15" x14ac:dyDescent="0.25"/>
  <cols>
    <col min="1" max="1" width="45" style="9" customWidth="1"/>
    <col min="2" max="2" width="18.140625" style="9" bestFit="1" customWidth="1"/>
    <col min="3" max="3" width="23.85546875" style="9" bestFit="1" customWidth="1"/>
    <col min="4" max="5" width="17.42578125" style="9" customWidth="1"/>
    <col min="6" max="6" width="9.140625" style="9"/>
    <col min="7" max="7" width="4" style="9" customWidth="1"/>
    <col min="8" max="16384" width="9.140625" style="9"/>
  </cols>
  <sheetData>
    <row r="1" spans="1:10" ht="15" customHeight="1" x14ac:dyDescent="0.25">
      <c r="A1" s="50" t="s">
        <v>167</v>
      </c>
      <c r="B1" s="50"/>
      <c r="C1" s="50"/>
      <c r="D1" s="50"/>
      <c r="E1" s="50"/>
      <c r="F1" s="50"/>
      <c r="G1" s="19"/>
      <c r="H1" s="12"/>
      <c r="I1" s="12"/>
      <c r="J1" s="12"/>
    </row>
    <row r="2" spans="1:10" ht="15" customHeight="1" x14ac:dyDescent="0.25">
      <c r="A2" s="13"/>
      <c r="B2" s="13"/>
      <c r="C2" s="13"/>
      <c r="D2" s="13"/>
      <c r="E2" s="13"/>
      <c r="F2" s="13"/>
      <c r="G2" s="14"/>
      <c r="H2" s="13"/>
      <c r="I2" s="13"/>
      <c r="J2" s="13"/>
    </row>
    <row r="3" spans="1:10" ht="15" customHeight="1" x14ac:dyDescent="0.25">
      <c r="A3" s="13"/>
      <c r="B3" s="13"/>
      <c r="C3" s="13"/>
      <c r="D3" s="13"/>
      <c r="E3" s="13"/>
      <c r="F3" s="13"/>
      <c r="G3" s="14"/>
      <c r="H3" s="13"/>
      <c r="I3" s="13"/>
      <c r="J3" s="13"/>
    </row>
    <row r="4" spans="1:10" ht="15.75" thickBot="1" x14ac:dyDescent="0.3">
      <c r="A4" s="53" t="s">
        <v>49</v>
      </c>
      <c r="B4" s="53"/>
      <c r="C4" s="10"/>
      <c r="D4" s="10"/>
      <c r="E4" s="10"/>
      <c r="F4" s="10"/>
      <c r="G4" s="15"/>
      <c r="H4" s="10"/>
      <c r="I4" s="10"/>
      <c r="J4" s="10"/>
    </row>
    <row r="5" spans="1:10" x14ac:dyDescent="0.25">
      <c r="B5" s="10"/>
      <c r="C5" s="10"/>
      <c r="D5" s="10"/>
      <c r="E5" s="10"/>
      <c r="F5" s="10"/>
      <c r="G5" s="15"/>
      <c r="H5" s="10"/>
      <c r="I5" s="10"/>
      <c r="J5" s="10"/>
    </row>
    <row r="6" spans="1:10" x14ac:dyDescent="0.25">
      <c r="A6" s="23" t="s">
        <v>44</v>
      </c>
      <c r="B6" s="104">
        <v>250</v>
      </c>
      <c r="G6" s="16"/>
    </row>
    <row r="7" spans="1:10" x14ac:dyDescent="0.25">
      <c r="A7" s="23" t="s">
        <v>0</v>
      </c>
      <c r="B7" s="105" t="s">
        <v>6</v>
      </c>
      <c r="G7" s="16"/>
    </row>
    <row r="8" spans="1:10" x14ac:dyDescent="0.25">
      <c r="A8" s="23" t="s">
        <v>45</v>
      </c>
      <c r="B8" s="105">
        <v>0.4</v>
      </c>
      <c r="G8" s="16"/>
    </row>
    <row r="9" spans="1:10" ht="30" x14ac:dyDescent="0.25">
      <c r="A9" s="23" t="s">
        <v>46</v>
      </c>
      <c r="B9" s="104">
        <v>0.3</v>
      </c>
      <c r="G9" s="16"/>
    </row>
    <row r="10" spans="1:10" x14ac:dyDescent="0.25">
      <c r="A10" s="23" t="s">
        <v>16</v>
      </c>
      <c r="B10" s="105" t="s">
        <v>17</v>
      </c>
      <c r="G10" s="16"/>
    </row>
    <row r="11" spans="1:10" ht="30" x14ac:dyDescent="0.25">
      <c r="A11" s="23" t="s">
        <v>48</v>
      </c>
      <c r="B11" s="105" t="s">
        <v>19</v>
      </c>
      <c r="G11" s="16"/>
    </row>
    <row r="12" spans="1:10" x14ac:dyDescent="0.25">
      <c r="G12" s="16"/>
    </row>
    <row r="13" spans="1:10" ht="30" customHeight="1" thickBot="1" x14ac:dyDescent="0.3">
      <c r="A13" s="53" t="s">
        <v>50</v>
      </c>
      <c r="B13" s="53"/>
      <c r="G13" s="16"/>
    </row>
    <row r="14" spans="1:10" ht="15.75" thickBot="1" x14ac:dyDescent="0.3">
      <c r="A14" s="11"/>
      <c r="B14" s="11"/>
      <c r="G14" s="16"/>
    </row>
    <row r="15" spans="1:10" ht="16.5" thickTop="1" thickBot="1" x14ac:dyDescent="0.3">
      <c r="A15" s="54" t="s">
        <v>51</v>
      </c>
      <c r="B15" s="55"/>
      <c r="C15" s="55"/>
      <c r="D15" s="56"/>
      <c r="E15" s="51"/>
      <c r="F15" s="52"/>
      <c r="G15" s="16"/>
    </row>
    <row r="16" spans="1:10" ht="46.5" thickTop="1" thickBot="1" x14ac:dyDescent="0.3">
      <c r="A16" s="48" t="s">
        <v>164</v>
      </c>
      <c r="B16" s="20">
        <f>Лист6!O26</f>
        <v>1322160.1319999998</v>
      </c>
      <c r="C16" s="21" t="s">
        <v>166</v>
      </c>
      <c r="D16" s="22">
        <f>Лист6!O24</f>
        <v>220360.022</v>
      </c>
      <c r="E16" s="51"/>
      <c r="F16" s="52"/>
      <c r="G16" s="16"/>
    </row>
    <row r="17" spans="1:7" ht="61.5" thickTop="1" thickBot="1" x14ac:dyDescent="0.3">
      <c r="A17" s="48" t="s">
        <v>165</v>
      </c>
      <c r="B17" s="20">
        <f>Лист6!Q26</f>
        <v>1713466.6092000001</v>
      </c>
      <c r="C17" s="21" t="s">
        <v>166</v>
      </c>
      <c r="D17" s="22">
        <f>Лист6!Q24</f>
        <v>285577.76819999999</v>
      </c>
      <c r="E17" s="51"/>
      <c r="F17" s="52"/>
      <c r="G17" s="16"/>
    </row>
    <row r="18" spans="1:7" ht="31.5" customHeight="1" thickTop="1" thickBot="1" x14ac:dyDescent="0.3">
      <c r="A18" s="54" t="s">
        <v>52</v>
      </c>
      <c r="B18" s="55"/>
      <c r="C18" s="55"/>
      <c r="D18" s="56"/>
      <c r="E18" s="51"/>
      <c r="F18" s="52"/>
      <c r="G18" s="16"/>
    </row>
    <row r="19" spans="1:7" ht="46.5" thickTop="1" thickBot="1" x14ac:dyDescent="0.3">
      <c r="A19" s="48" t="s">
        <v>164</v>
      </c>
      <c r="B19" s="20">
        <f>Лист6!P26</f>
        <v>3491790</v>
      </c>
      <c r="C19" s="21" t="s">
        <v>166</v>
      </c>
      <c r="D19" s="22">
        <f>Лист6!P24</f>
        <v>581965</v>
      </c>
      <c r="E19" s="51"/>
      <c r="F19" s="52"/>
      <c r="G19" s="16"/>
    </row>
    <row r="20" spans="1:7" ht="61.5" thickTop="1" thickBot="1" x14ac:dyDescent="0.3">
      <c r="A20" s="48" t="s">
        <v>165</v>
      </c>
      <c r="B20" s="20">
        <f>Лист6!R26</f>
        <v>3737151</v>
      </c>
      <c r="C20" s="21" t="s">
        <v>166</v>
      </c>
      <c r="D20" s="22">
        <f>Лист6!R24</f>
        <v>622858.5</v>
      </c>
      <c r="E20" s="51"/>
      <c r="F20" s="52"/>
      <c r="G20" s="16"/>
    </row>
    <row r="21" spans="1:7" ht="15.75" thickTop="1" x14ac:dyDescent="0.25">
      <c r="G21" s="16"/>
    </row>
    <row r="22" spans="1:7" ht="54" customHeight="1" x14ac:dyDescent="0.25">
      <c r="A22" s="49" t="s">
        <v>53</v>
      </c>
      <c r="B22" s="49"/>
      <c r="C22" s="49"/>
      <c r="D22" s="49"/>
      <c r="E22" s="49"/>
      <c r="F22" s="49"/>
      <c r="G22" s="16"/>
    </row>
    <row r="23" spans="1:7" ht="41.25" customHeight="1" x14ac:dyDescent="0.25">
      <c r="A23" s="49" t="s">
        <v>56</v>
      </c>
      <c r="B23" s="49"/>
      <c r="C23" s="49"/>
      <c r="D23" s="49"/>
      <c r="E23" s="49"/>
      <c r="F23" s="49"/>
      <c r="G23" s="16"/>
    </row>
    <row r="24" spans="1:7" ht="90" customHeight="1" x14ac:dyDescent="0.25">
      <c r="A24" s="49" t="s">
        <v>54</v>
      </c>
      <c r="B24" s="49"/>
      <c r="C24" s="49"/>
      <c r="D24" s="49"/>
      <c r="E24" s="49"/>
      <c r="F24" s="49"/>
      <c r="G24" s="16"/>
    </row>
    <row r="25" spans="1:7" ht="71.25" customHeight="1" x14ac:dyDescent="0.25">
      <c r="A25" s="49" t="s">
        <v>55</v>
      </c>
      <c r="B25" s="49"/>
      <c r="C25" s="49"/>
      <c r="D25" s="49"/>
      <c r="E25" s="49"/>
      <c r="F25" s="49"/>
      <c r="G25" s="16"/>
    </row>
    <row r="26" spans="1:7" x14ac:dyDescent="0.25">
      <c r="A26" s="17"/>
      <c r="B26" s="17"/>
      <c r="C26" s="17"/>
      <c r="D26" s="17"/>
      <c r="E26" s="17"/>
      <c r="F26" s="17"/>
      <c r="G26" s="18"/>
    </row>
  </sheetData>
  <mergeCells count="10">
    <mergeCell ref="A25:F25"/>
    <mergeCell ref="A1:F1"/>
    <mergeCell ref="E15:F20"/>
    <mergeCell ref="A4:B4"/>
    <mergeCell ref="A13:B13"/>
    <mergeCell ref="A22:F22"/>
    <mergeCell ref="A23:F23"/>
    <mergeCell ref="A24:F24"/>
    <mergeCell ref="A15:D15"/>
    <mergeCell ref="A18:D18"/>
  </mergeCells>
  <dataValidations xWindow="401" yWindow="357" count="5">
    <dataValidation type="list" allowBlank="1" showInputMessage="1" showErrorMessage="1" prompt="Выберите из списка" sqref="B7">
      <formula1>надежность</formula1>
    </dataValidation>
    <dataValidation type="list" allowBlank="1" showInputMessage="1" showErrorMessage="1" prompt="Выберите из списка" sqref="B8">
      <formula1>напряжение</formula1>
    </dataValidation>
    <dataValidation type="list" allowBlank="1" showInputMessage="1" showErrorMessage="1" prompt="Выберите из списка" sqref="B10">
      <formula1>линия</formula1>
    </dataValidation>
    <dataValidation type="list" allowBlank="1" showInputMessage="1" showErrorMessage="1" prompt="Введите из списка" sqref="B11">
      <formula1>вопрос</formula1>
    </dataValidation>
    <dataValidation allowBlank="1" showInputMessage="1" showErrorMessage="1" prompt="Введите значение" sqref="B6 B9"/>
  </dataValidation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opLeftCell="A4" workbookViewId="0">
      <selection activeCell="A22" sqref="A22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8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10" spans="1:1" x14ac:dyDescent="0.25">
      <c r="A10">
        <v>0.2</v>
      </c>
    </row>
    <row r="11" spans="1:1" x14ac:dyDescent="0.25">
      <c r="A11">
        <v>0.4</v>
      </c>
    </row>
    <row r="12" spans="1:1" x14ac:dyDescent="0.25">
      <c r="A12">
        <v>6</v>
      </c>
    </row>
    <row r="13" spans="1:1" x14ac:dyDescent="0.25">
      <c r="A13">
        <v>10</v>
      </c>
    </row>
    <row r="15" spans="1:1" x14ac:dyDescent="0.25">
      <c r="A15" t="s">
        <v>17</v>
      </c>
    </row>
    <row r="16" spans="1:1" x14ac:dyDescent="0.25">
      <c r="A16" t="s">
        <v>18</v>
      </c>
    </row>
    <row r="18" spans="1:1" x14ac:dyDescent="0.25">
      <c r="A18" t="s">
        <v>19</v>
      </c>
    </row>
    <row r="19" spans="1:1" x14ac:dyDescent="0.25">
      <c r="A19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topLeftCell="A4" workbookViewId="0">
      <selection activeCell="E11" sqref="E11:E12"/>
    </sheetView>
  </sheetViews>
  <sheetFormatPr defaultColWidth="10.7109375" defaultRowHeight="15" x14ac:dyDescent="0.25"/>
  <cols>
    <col min="1" max="1" width="4.140625" bestFit="1" customWidth="1"/>
    <col min="2" max="2" width="47.28515625" customWidth="1"/>
    <col min="4" max="4" width="9.85546875" bestFit="1" customWidth="1"/>
    <col min="5" max="5" width="12.5703125" bestFit="1" customWidth="1"/>
    <col min="6" max="7" width="9" bestFit="1" customWidth="1"/>
  </cols>
  <sheetData>
    <row r="2" spans="1:7" ht="240.75" thickBot="1" x14ac:dyDescent="0.3">
      <c r="A2" s="33" t="s">
        <v>57</v>
      </c>
      <c r="B2" s="34" t="s">
        <v>58</v>
      </c>
      <c r="C2" s="35" t="s">
        <v>9</v>
      </c>
      <c r="D2" s="36" t="s">
        <v>59</v>
      </c>
      <c r="E2" s="37">
        <v>12431.11</v>
      </c>
      <c r="F2" s="37">
        <v>12431.11</v>
      </c>
      <c r="G2" s="37">
        <v>12431.11</v>
      </c>
    </row>
    <row r="3" spans="1:7" ht="60.75" thickBot="1" x14ac:dyDescent="0.3">
      <c r="A3" s="38" t="s">
        <v>60</v>
      </c>
      <c r="B3" s="24" t="s">
        <v>10</v>
      </c>
      <c r="C3" s="1" t="s">
        <v>9</v>
      </c>
      <c r="D3" s="26" t="s">
        <v>59</v>
      </c>
      <c r="E3" s="2">
        <v>5707.01</v>
      </c>
      <c r="F3" s="2">
        <v>5707.01</v>
      </c>
      <c r="G3" s="2">
        <v>5707.01</v>
      </c>
    </row>
    <row r="4" spans="1:7" ht="60.75" thickBot="1" x14ac:dyDescent="0.3">
      <c r="A4" s="38" t="s">
        <v>61</v>
      </c>
      <c r="B4" s="24" t="s">
        <v>62</v>
      </c>
      <c r="C4" s="1" t="s">
        <v>9</v>
      </c>
      <c r="D4" s="26" t="s">
        <v>59</v>
      </c>
      <c r="E4" s="2">
        <v>6724.1</v>
      </c>
      <c r="F4" s="2">
        <v>6724.1</v>
      </c>
      <c r="G4" s="2">
        <v>6724.1</v>
      </c>
    </row>
    <row r="5" spans="1:7" x14ac:dyDescent="0.25">
      <c r="A5" s="69" t="s">
        <v>63</v>
      </c>
      <c r="B5" s="71" t="s">
        <v>64</v>
      </c>
      <c r="C5" s="61"/>
      <c r="D5" s="28" t="s">
        <v>65</v>
      </c>
      <c r="E5" s="61" t="s">
        <v>9</v>
      </c>
      <c r="F5" s="61" t="s">
        <v>9</v>
      </c>
      <c r="G5" s="73" t="s">
        <v>67</v>
      </c>
    </row>
    <row r="6" spans="1:7" ht="15.75" thickBot="1" x14ac:dyDescent="0.3">
      <c r="A6" s="70"/>
      <c r="B6" s="72"/>
      <c r="C6" s="62"/>
      <c r="D6" s="1" t="s">
        <v>66</v>
      </c>
      <c r="E6" s="62"/>
      <c r="F6" s="62"/>
      <c r="G6" s="74"/>
    </row>
    <row r="7" spans="1:7" x14ac:dyDescent="0.25">
      <c r="A7" s="57" t="s">
        <v>68</v>
      </c>
      <c r="B7" s="59" t="s">
        <v>69</v>
      </c>
      <c r="C7" s="61" t="s">
        <v>12</v>
      </c>
      <c r="D7" s="28" t="s">
        <v>65</v>
      </c>
      <c r="E7" s="63">
        <v>731508.12</v>
      </c>
      <c r="F7" s="65" t="s">
        <v>70</v>
      </c>
      <c r="G7" s="67">
        <v>0</v>
      </c>
    </row>
    <row r="8" spans="1:7" ht="37.5" customHeight="1" thickBot="1" x14ac:dyDescent="0.3">
      <c r="A8" s="58"/>
      <c r="B8" s="60"/>
      <c r="C8" s="62"/>
      <c r="D8" s="1" t="s">
        <v>66</v>
      </c>
      <c r="E8" s="64"/>
      <c r="F8" s="66"/>
      <c r="G8" s="68"/>
    </row>
    <row r="9" spans="1:7" x14ac:dyDescent="0.25">
      <c r="A9" s="57" t="s">
        <v>71</v>
      </c>
      <c r="B9" s="59" t="s">
        <v>72</v>
      </c>
      <c r="C9" s="61" t="s">
        <v>12</v>
      </c>
      <c r="D9" s="28" t="s">
        <v>65</v>
      </c>
      <c r="E9" s="63">
        <v>1263769.03</v>
      </c>
      <c r="F9" s="65" t="s">
        <v>70</v>
      </c>
      <c r="G9" s="67">
        <v>0</v>
      </c>
    </row>
    <row r="10" spans="1:7" ht="34.5" customHeight="1" thickBot="1" x14ac:dyDescent="0.3">
      <c r="A10" s="58"/>
      <c r="B10" s="60"/>
      <c r="C10" s="62"/>
      <c r="D10" s="1" t="s">
        <v>66</v>
      </c>
      <c r="E10" s="64"/>
      <c r="F10" s="66"/>
      <c r="G10" s="68"/>
    </row>
    <row r="11" spans="1:7" x14ac:dyDescent="0.25">
      <c r="A11" s="57" t="s">
        <v>73</v>
      </c>
      <c r="B11" s="59" t="s">
        <v>74</v>
      </c>
      <c r="C11" s="61" t="s">
        <v>12</v>
      </c>
      <c r="D11" s="28" t="s">
        <v>65</v>
      </c>
      <c r="E11" s="63">
        <v>976153.49</v>
      </c>
      <c r="F11" s="65" t="s">
        <v>70</v>
      </c>
      <c r="G11" s="67">
        <v>0</v>
      </c>
    </row>
    <row r="12" spans="1:7" ht="27" customHeight="1" thickBot="1" x14ac:dyDescent="0.3">
      <c r="A12" s="58"/>
      <c r="B12" s="60"/>
      <c r="C12" s="62"/>
      <c r="D12" s="1" t="s">
        <v>66</v>
      </c>
      <c r="E12" s="64"/>
      <c r="F12" s="66"/>
      <c r="G12" s="68"/>
    </row>
    <row r="13" spans="1:7" x14ac:dyDescent="0.25">
      <c r="A13" s="57" t="s">
        <v>75</v>
      </c>
      <c r="B13" s="59" t="s">
        <v>76</v>
      </c>
      <c r="C13" s="61" t="s">
        <v>12</v>
      </c>
      <c r="D13" s="28" t="s">
        <v>65</v>
      </c>
      <c r="E13" s="63">
        <v>813062.96</v>
      </c>
      <c r="F13" s="65" t="s">
        <v>70</v>
      </c>
      <c r="G13" s="67">
        <v>0</v>
      </c>
    </row>
    <row r="14" spans="1:7" ht="27" customHeight="1" thickBot="1" x14ac:dyDescent="0.3">
      <c r="A14" s="58"/>
      <c r="B14" s="60"/>
      <c r="C14" s="62"/>
      <c r="D14" s="1" t="s">
        <v>66</v>
      </c>
      <c r="E14" s="64"/>
      <c r="F14" s="66"/>
      <c r="G14" s="68"/>
    </row>
    <row r="15" spans="1:7" x14ac:dyDescent="0.25">
      <c r="A15" s="57" t="s">
        <v>77</v>
      </c>
      <c r="B15" s="59" t="s">
        <v>78</v>
      </c>
      <c r="C15" s="61" t="s">
        <v>12</v>
      </c>
      <c r="D15" s="28" t="s">
        <v>65</v>
      </c>
      <c r="E15" s="63">
        <v>1351030</v>
      </c>
      <c r="F15" s="65" t="s">
        <v>70</v>
      </c>
      <c r="G15" s="67">
        <v>0</v>
      </c>
    </row>
    <row r="16" spans="1:7" ht="42.75" customHeight="1" thickBot="1" x14ac:dyDescent="0.3">
      <c r="A16" s="58"/>
      <c r="B16" s="60"/>
      <c r="C16" s="62"/>
      <c r="D16" s="1" t="s">
        <v>66</v>
      </c>
      <c r="E16" s="64"/>
      <c r="F16" s="66"/>
      <c r="G16" s="68"/>
    </row>
    <row r="17" spans="1:7" x14ac:dyDescent="0.25">
      <c r="A17" s="57" t="s">
        <v>79</v>
      </c>
      <c r="B17" s="59" t="s">
        <v>80</v>
      </c>
      <c r="C17" s="28" t="s">
        <v>81</v>
      </c>
      <c r="D17" s="28" t="s">
        <v>65</v>
      </c>
      <c r="E17" s="78">
        <v>635011.26</v>
      </c>
      <c r="F17" s="65" t="s">
        <v>70</v>
      </c>
      <c r="G17" s="67">
        <v>0</v>
      </c>
    </row>
    <row r="18" spans="1:7" x14ac:dyDescent="0.25">
      <c r="A18" s="76"/>
      <c r="B18" s="77"/>
      <c r="C18" s="28" t="s">
        <v>82</v>
      </c>
      <c r="D18" s="28" t="s">
        <v>66</v>
      </c>
      <c r="E18" s="79"/>
      <c r="F18" s="81"/>
      <c r="G18" s="75"/>
    </row>
    <row r="19" spans="1:7" ht="24" thickBot="1" x14ac:dyDescent="0.3">
      <c r="A19" s="58"/>
      <c r="B19" s="60"/>
      <c r="C19" s="29"/>
      <c r="D19" s="30"/>
      <c r="E19" s="80"/>
      <c r="F19" s="66"/>
      <c r="G19" s="68"/>
    </row>
    <row r="20" spans="1:7" x14ac:dyDescent="0.25">
      <c r="A20" s="69" t="s">
        <v>83</v>
      </c>
      <c r="B20" s="59" t="s">
        <v>84</v>
      </c>
      <c r="C20" s="61"/>
      <c r="D20" s="28" t="s">
        <v>65</v>
      </c>
      <c r="E20" s="61"/>
      <c r="F20" s="65" t="s">
        <v>70</v>
      </c>
      <c r="G20" s="67"/>
    </row>
    <row r="21" spans="1:7" x14ac:dyDescent="0.25">
      <c r="A21" s="82"/>
      <c r="B21" s="77"/>
      <c r="C21" s="83"/>
      <c r="D21" s="28" t="s">
        <v>66</v>
      </c>
      <c r="E21" s="83"/>
      <c r="F21" s="81"/>
      <c r="G21" s="75"/>
    </row>
    <row r="22" spans="1:7" ht="24" thickBot="1" x14ac:dyDescent="0.3">
      <c r="A22" s="70"/>
      <c r="B22" s="60"/>
      <c r="C22" s="62"/>
      <c r="D22" s="30"/>
      <c r="E22" s="62"/>
      <c r="F22" s="66"/>
      <c r="G22" s="68"/>
    </row>
    <row r="23" spans="1:7" x14ac:dyDescent="0.25">
      <c r="A23" s="69" t="s">
        <v>85</v>
      </c>
      <c r="B23" s="59" t="s">
        <v>86</v>
      </c>
      <c r="C23" s="28" t="s">
        <v>81</v>
      </c>
      <c r="D23" s="28" t="s">
        <v>65</v>
      </c>
      <c r="E23" s="63">
        <v>5360302.2699999996</v>
      </c>
      <c r="F23" s="65" t="s">
        <v>70</v>
      </c>
      <c r="G23" s="67">
        <v>0</v>
      </c>
    </row>
    <row r="24" spans="1:7" ht="45.75" thickBot="1" x14ac:dyDescent="0.3">
      <c r="A24" s="70"/>
      <c r="B24" s="60"/>
      <c r="C24" s="1" t="s">
        <v>87</v>
      </c>
      <c r="D24" s="1" t="s">
        <v>66</v>
      </c>
      <c r="E24" s="64"/>
      <c r="F24" s="66"/>
      <c r="G24" s="68"/>
    </row>
    <row r="25" spans="1:7" x14ac:dyDescent="0.25">
      <c r="A25" s="69" t="s">
        <v>88</v>
      </c>
      <c r="B25" s="59" t="s">
        <v>89</v>
      </c>
      <c r="C25" s="28" t="s">
        <v>81</v>
      </c>
      <c r="D25" s="28" t="s">
        <v>65</v>
      </c>
      <c r="E25" s="84">
        <v>2340792.9</v>
      </c>
      <c r="F25" s="65" t="s">
        <v>70</v>
      </c>
      <c r="G25" s="67">
        <v>0</v>
      </c>
    </row>
    <row r="26" spans="1:7" ht="45" x14ac:dyDescent="0.25">
      <c r="A26" s="82"/>
      <c r="B26" s="77"/>
      <c r="C26" s="28" t="s">
        <v>87</v>
      </c>
      <c r="D26" s="28" t="s">
        <v>66</v>
      </c>
      <c r="E26" s="85"/>
      <c r="F26" s="81"/>
      <c r="G26" s="75"/>
    </row>
    <row r="27" spans="1:7" ht="15.75" thickBot="1" x14ac:dyDescent="0.3">
      <c r="A27" s="70"/>
      <c r="B27" s="60"/>
      <c r="C27" s="29"/>
      <c r="D27" s="29"/>
      <c r="E27" s="86"/>
      <c r="F27" s="66"/>
      <c r="G27" s="68"/>
    </row>
    <row r="28" spans="1:7" x14ac:dyDescent="0.25">
      <c r="A28" s="69" t="s">
        <v>90</v>
      </c>
      <c r="B28" s="59" t="s">
        <v>91</v>
      </c>
      <c r="C28" s="28" t="s">
        <v>81</v>
      </c>
      <c r="D28" s="28" t="s">
        <v>65</v>
      </c>
      <c r="E28" s="63">
        <v>2121181.5699999998</v>
      </c>
      <c r="F28" s="65" t="s">
        <v>70</v>
      </c>
      <c r="G28" s="67">
        <v>0</v>
      </c>
    </row>
    <row r="29" spans="1:7" ht="45.75" thickBot="1" x14ac:dyDescent="0.3">
      <c r="A29" s="70"/>
      <c r="B29" s="60"/>
      <c r="C29" s="1" t="s">
        <v>87</v>
      </c>
      <c r="D29" s="1" t="s">
        <v>66</v>
      </c>
      <c r="E29" s="64"/>
      <c r="F29" s="66"/>
      <c r="G29" s="68"/>
    </row>
    <row r="30" spans="1:7" x14ac:dyDescent="0.25">
      <c r="A30" s="69" t="s">
        <v>92</v>
      </c>
      <c r="B30" s="71" t="s">
        <v>93</v>
      </c>
      <c r="C30" s="61"/>
      <c r="D30" s="28" t="s">
        <v>94</v>
      </c>
      <c r="E30" s="61"/>
      <c r="F30" s="65" t="s">
        <v>70</v>
      </c>
      <c r="G30" s="67"/>
    </row>
    <row r="31" spans="1:7" ht="15.75" thickBot="1" x14ac:dyDescent="0.3">
      <c r="A31" s="70"/>
      <c r="B31" s="72"/>
      <c r="C31" s="62"/>
      <c r="D31" s="1" t="s">
        <v>95</v>
      </c>
      <c r="E31" s="62"/>
      <c r="F31" s="66"/>
      <c r="G31" s="68"/>
    </row>
    <row r="32" spans="1:7" x14ac:dyDescent="0.25">
      <c r="A32" s="69" t="s">
        <v>96</v>
      </c>
      <c r="B32" s="59" t="s">
        <v>97</v>
      </c>
      <c r="C32" s="28" t="s">
        <v>81</v>
      </c>
      <c r="D32" s="28" t="s">
        <v>94</v>
      </c>
      <c r="E32" s="78">
        <v>332803.86</v>
      </c>
      <c r="F32" s="65" t="s">
        <v>70</v>
      </c>
      <c r="G32" s="67">
        <v>0</v>
      </c>
    </row>
    <row r="33" spans="1:7" ht="45.75" thickBot="1" x14ac:dyDescent="0.3">
      <c r="A33" s="70"/>
      <c r="B33" s="60"/>
      <c r="C33" s="1" t="s">
        <v>87</v>
      </c>
      <c r="D33" s="1" t="s">
        <v>95</v>
      </c>
      <c r="E33" s="80"/>
      <c r="F33" s="66"/>
      <c r="G33" s="68"/>
    </row>
    <row r="34" spans="1:7" x14ac:dyDescent="0.25">
      <c r="A34" s="69" t="s">
        <v>98</v>
      </c>
      <c r="B34" s="59" t="s">
        <v>99</v>
      </c>
      <c r="C34" s="28" t="s">
        <v>81</v>
      </c>
      <c r="D34" s="28" t="s">
        <v>94</v>
      </c>
      <c r="E34" s="78">
        <v>14230554.15</v>
      </c>
      <c r="F34" s="65" t="s">
        <v>70</v>
      </c>
      <c r="G34" s="67">
        <v>0</v>
      </c>
    </row>
    <row r="35" spans="1:7" ht="45.75" thickBot="1" x14ac:dyDescent="0.3">
      <c r="A35" s="70"/>
      <c r="B35" s="60"/>
      <c r="C35" s="1" t="s">
        <v>87</v>
      </c>
      <c r="D35" s="1" t="s">
        <v>95</v>
      </c>
      <c r="E35" s="80"/>
      <c r="F35" s="66"/>
      <c r="G35" s="68"/>
    </row>
    <row r="36" spans="1:7" ht="90.75" thickBot="1" x14ac:dyDescent="0.3">
      <c r="A36" s="38" t="s">
        <v>100</v>
      </c>
      <c r="B36" s="31" t="s">
        <v>101</v>
      </c>
      <c r="C36" s="1"/>
      <c r="D36" s="1" t="s">
        <v>102</v>
      </c>
      <c r="E36" s="1"/>
      <c r="F36" s="32" t="s">
        <v>70</v>
      </c>
      <c r="G36" s="39"/>
    </row>
    <row r="37" spans="1:7" x14ac:dyDescent="0.25">
      <c r="A37" s="69" t="s">
        <v>103</v>
      </c>
      <c r="B37" s="59" t="s">
        <v>104</v>
      </c>
      <c r="C37" s="28" t="s">
        <v>81</v>
      </c>
      <c r="D37" s="61" t="s">
        <v>102</v>
      </c>
      <c r="E37" s="78">
        <v>7615.38</v>
      </c>
      <c r="F37" s="65" t="s">
        <v>70</v>
      </c>
      <c r="G37" s="67">
        <v>0</v>
      </c>
    </row>
    <row r="38" spans="1:7" ht="45.75" thickBot="1" x14ac:dyDescent="0.3">
      <c r="A38" s="70"/>
      <c r="B38" s="60"/>
      <c r="C38" s="1" t="s">
        <v>87</v>
      </c>
      <c r="D38" s="62"/>
      <c r="E38" s="80"/>
      <c r="F38" s="66"/>
      <c r="G38" s="68"/>
    </row>
    <row r="39" spans="1:7" x14ac:dyDescent="0.25">
      <c r="A39" s="69" t="s">
        <v>105</v>
      </c>
      <c r="B39" s="59" t="s">
        <v>106</v>
      </c>
      <c r="C39" s="28" t="s">
        <v>81</v>
      </c>
      <c r="D39" s="61" t="s">
        <v>102</v>
      </c>
      <c r="E39" s="78">
        <v>7615.38</v>
      </c>
      <c r="F39" s="65" t="s">
        <v>70</v>
      </c>
      <c r="G39" s="67">
        <v>0</v>
      </c>
    </row>
    <row r="40" spans="1:7" ht="45" x14ac:dyDescent="0.25">
      <c r="A40" s="82"/>
      <c r="B40" s="77"/>
      <c r="C40" s="28" t="s">
        <v>87</v>
      </c>
      <c r="D40" s="83"/>
      <c r="E40" s="79"/>
      <c r="F40" s="81"/>
      <c r="G40" s="75"/>
    </row>
    <row r="41" spans="1:7" ht="15.75" thickBot="1" x14ac:dyDescent="0.3">
      <c r="A41" s="70"/>
      <c r="B41" s="60"/>
      <c r="C41" s="29"/>
      <c r="D41" s="62"/>
      <c r="E41" s="80"/>
      <c r="F41" s="66"/>
      <c r="G41" s="68"/>
    </row>
    <row r="42" spans="1:7" x14ac:dyDescent="0.25">
      <c r="A42" s="69" t="s">
        <v>107</v>
      </c>
      <c r="B42" s="59" t="s">
        <v>108</v>
      </c>
      <c r="C42" s="28" t="s">
        <v>81</v>
      </c>
      <c r="D42" s="61" t="s">
        <v>102</v>
      </c>
      <c r="E42" s="63">
        <v>3676.34</v>
      </c>
      <c r="F42" s="65" t="s">
        <v>70</v>
      </c>
      <c r="G42" s="67">
        <v>0</v>
      </c>
    </row>
    <row r="43" spans="1:7" ht="45.75" thickBot="1" x14ac:dyDescent="0.3">
      <c r="A43" s="70"/>
      <c r="B43" s="60"/>
      <c r="C43" s="1" t="s">
        <v>87</v>
      </c>
      <c r="D43" s="62"/>
      <c r="E43" s="64"/>
      <c r="F43" s="66"/>
      <c r="G43" s="68"/>
    </row>
    <row r="44" spans="1:7" x14ac:dyDescent="0.25">
      <c r="A44" s="69" t="s">
        <v>109</v>
      </c>
      <c r="B44" s="59" t="s">
        <v>110</v>
      </c>
      <c r="C44" s="28" t="s">
        <v>81</v>
      </c>
      <c r="D44" s="61" t="s">
        <v>102</v>
      </c>
      <c r="E44" s="63">
        <v>2736.24</v>
      </c>
      <c r="F44" s="65" t="s">
        <v>70</v>
      </c>
      <c r="G44" s="67">
        <v>0</v>
      </c>
    </row>
    <row r="45" spans="1:7" ht="45.75" thickBot="1" x14ac:dyDescent="0.3">
      <c r="A45" s="70"/>
      <c r="B45" s="60"/>
      <c r="C45" s="1" t="s">
        <v>87</v>
      </c>
      <c r="D45" s="62"/>
      <c r="E45" s="64"/>
      <c r="F45" s="66"/>
      <c r="G45" s="68"/>
    </row>
    <row r="46" spans="1:7" x14ac:dyDescent="0.25">
      <c r="A46" s="69" t="s">
        <v>111</v>
      </c>
      <c r="B46" s="59" t="s">
        <v>112</v>
      </c>
      <c r="C46" s="28" t="s">
        <v>81</v>
      </c>
      <c r="D46" s="61" t="s">
        <v>102</v>
      </c>
      <c r="E46" s="63">
        <v>1670.08</v>
      </c>
      <c r="F46" s="65" t="s">
        <v>70</v>
      </c>
      <c r="G46" s="67"/>
    </row>
    <row r="47" spans="1:7" ht="45.75" thickBot="1" x14ac:dyDescent="0.3">
      <c r="A47" s="70"/>
      <c r="B47" s="60"/>
      <c r="C47" s="1" t="s">
        <v>87</v>
      </c>
      <c r="D47" s="62"/>
      <c r="E47" s="64"/>
      <c r="F47" s="66"/>
      <c r="G47" s="68"/>
    </row>
    <row r="48" spans="1:7" x14ac:dyDescent="0.25">
      <c r="A48" s="69" t="s">
        <v>113</v>
      </c>
      <c r="B48" s="59" t="s">
        <v>114</v>
      </c>
      <c r="C48" s="28" t="s">
        <v>81</v>
      </c>
      <c r="D48" s="61" t="s">
        <v>102</v>
      </c>
      <c r="E48" s="63">
        <v>9804.7000000000007</v>
      </c>
      <c r="F48" s="65" t="s">
        <v>70</v>
      </c>
      <c r="G48" s="67">
        <v>0</v>
      </c>
    </row>
    <row r="49" spans="1:7" ht="45.75" thickBot="1" x14ac:dyDescent="0.3">
      <c r="A49" s="70"/>
      <c r="B49" s="60"/>
      <c r="C49" s="1" t="s">
        <v>87</v>
      </c>
      <c r="D49" s="62"/>
      <c r="E49" s="64"/>
      <c r="F49" s="66"/>
      <c r="G49" s="68"/>
    </row>
    <row r="50" spans="1:7" x14ac:dyDescent="0.25">
      <c r="A50" s="69" t="s">
        <v>115</v>
      </c>
      <c r="B50" s="59" t="s">
        <v>116</v>
      </c>
      <c r="C50" s="28" t="s">
        <v>81</v>
      </c>
      <c r="D50" s="61" t="s">
        <v>102</v>
      </c>
      <c r="E50" s="63">
        <v>7168.9</v>
      </c>
      <c r="F50" s="65" t="s">
        <v>70</v>
      </c>
      <c r="G50" s="67">
        <v>0</v>
      </c>
    </row>
    <row r="51" spans="1:7" ht="45.75" thickBot="1" x14ac:dyDescent="0.3">
      <c r="A51" s="70"/>
      <c r="B51" s="60"/>
      <c r="C51" s="1" t="s">
        <v>87</v>
      </c>
      <c r="D51" s="62"/>
      <c r="E51" s="64"/>
      <c r="F51" s="66"/>
      <c r="G51" s="68"/>
    </row>
    <row r="52" spans="1:7" x14ac:dyDescent="0.25">
      <c r="A52" s="69" t="s">
        <v>117</v>
      </c>
      <c r="B52" s="59" t="s">
        <v>118</v>
      </c>
      <c r="C52" s="28" t="s">
        <v>81</v>
      </c>
      <c r="D52" s="61" t="s">
        <v>102</v>
      </c>
      <c r="E52" s="63">
        <v>5548.82</v>
      </c>
      <c r="F52" s="65" t="s">
        <v>70</v>
      </c>
      <c r="G52" s="67">
        <v>0</v>
      </c>
    </row>
    <row r="53" spans="1:7" ht="45" x14ac:dyDescent="0.25">
      <c r="A53" s="87"/>
      <c r="B53" s="88"/>
      <c r="C53" s="40" t="s">
        <v>87</v>
      </c>
      <c r="D53" s="89"/>
      <c r="E53" s="90"/>
      <c r="F53" s="91"/>
      <c r="G53" s="92"/>
    </row>
  </sheetData>
  <mergeCells count="126">
    <mergeCell ref="A52:A53"/>
    <mergeCell ref="B52:B53"/>
    <mergeCell ref="D52:D53"/>
    <mergeCell ref="E52:E53"/>
    <mergeCell ref="F52:F53"/>
    <mergeCell ref="G52:G53"/>
    <mergeCell ref="A50:A51"/>
    <mergeCell ref="B50:B51"/>
    <mergeCell ref="D50:D51"/>
    <mergeCell ref="E50:E51"/>
    <mergeCell ref="F50:F51"/>
    <mergeCell ref="G50:G51"/>
    <mergeCell ref="A48:A49"/>
    <mergeCell ref="B48:B49"/>
    <mergeCell ref="D48:D49"/>
    <mergeCell ref="E48:E49"/>
    <mergeCell ref="F48:F49"/>
    <mergeCell ref="G48:G49"/>
    <mergeCell ref="A46:A47"/>
    <mergeCell ref="B46:B47"/>
    <mergeCell ref="D46:D47"/>
    <mergeCell ref="E46:E47"/>
    <mergeCell ref="F46:F47"/>
    <mergeCell ref="G46:G47"/>
    <mergeCell ref="A44:A45"/>
    <mergeCell ref="B44:B45"/>
    <mergeCell ref="D44:D45"/>
    <mergeCell ref="E44:E45"/>
    <mergeCell ref="F44:F45"/>
    <mergeCell ref="G44:G45"/>
    <mergeCell ref="A42:A43"/>
    <mergeCell ref="B42:B43"/>
    <mergeCell ref="D42:D43"/>
    <mergeCell ref="E42:E43"/>
    <mergeCell ref="F42:F43"/>
    <mergeCell ref="G42:G43"/>
    <mergeCell ref="A39:A41"/>
    <mergeCell ref="B39:B41"/>
    <mergeCell ref="D39:D41"/>
    <mergeCell ref="E39:E41"/>
    <mergeCell ref="F39:F41"/>
    <mergeCell ref="G39:G41"/>
    <mergeCell ref="A37:A38"/>
    <mergeCell ref="B37:B38"/>
    <mergeCell ref="D37:D38"/>
    <mergeCell ref="E37:E38"/>
    <mergeCell ref="F37:F38"/>
    <mergeCell ref="G37:G38"/>
    <mergeCell ref="A32:A33"/>
    <mergeCell ref="B32:B33"/>
    <mergeCell ref="E32:E33"/>
    <mergeCell ref="F32:F33"/>
    <mergeCell ref="G32:G33"/>
    <mergeCell ref="A34:A35"/>
    <mergeCell ref="B34:B35"/>
    <mergeCell ref="E34:E35"/>
    <mergeCell ref="F34:F35"/>
    <mergeCell ref="G34:G35"/>
    <mergeCell ref="A30:A31"/>
    <mergeCell ref="B30:B31"/>
    <mergeCell ref="C30:C31"/>
    <mergeCell ref="E30:E31"/>
    <mergeCell ref="F30:F31"/>
    <mergeCell ref="G30:G31"/>
    <mergeCell ref="A25:A27"/>
    <mergeCell ref="B25:B27"/>
    <mergeCell ref="E25:E27"/>
    <mergeCell ref="F25:F27"/>
    <mergeCell ref="G25:G27"/>
    <mergeCell ref="A28:A29"/>
    <mergeCell ref="B28:B29"/>
    <mergeCell ref="E28:E29"/>
    <mergeCell ref="F28:F29"/>
    <mergeCell ref="G28:G29"/>
    <mergeCell ref="G20:G22"/>
    <mergeCell ref="A23:A24"/>
    <mergeCell ref="B23:B24"/>
    <mergeCell ref="E23:E24"/>
    <mergeCell ref="F23:F24"/>
    <mergeCell ref="G23:G24"/>
    <mergeCell ref="A17:A19"/>
    <mergeCell ref="B17:B19"/>
    <mergeCell ref="E17:E19"/>
    <mergeCell ref="F17:F19"/>
    <mergeCell ref="G17:G19"/>
    <mergeCell ref="A20:A22"/>
    <mergeCell ref="B20:B22"/>
    <mergeCell ref="C20:C22"/>
    <mergeCell ref="E20:E22"/>
    <mergeCell ref="F20:F22"/>
    <mergeCell ref="A15:A16"/>
    <mergeCell ref="B15:B16"/>
    <mergeCell ref="C15:C16"/>
    <mergeCell ref="E15:E16"/>
    <mergeCell ref="F15:F16"/>
    <mergeCell ref="G15:G16"/>
    <mergeCell ref="A13:A14"/>
    <mergeCell ref="B13:B14"/>
    <mergeCell ref="C13:C14"/>
    <mergeCell ref="E13:E14"/>
    <mergeCell ref="F13:F14"/>
    <mergeCell ref="G13:G14"/>
    <mergeCell ref="A11:A12"/>
    <mergeCell ref="B11:B12"/>
    <mergeCell ref="C11:C12"/>
    <mergeCell ref="E11:E12"/>
    <mergeCell ref="F11:F12"/>
    <mergeCell ref="G11:G12"/>
    <mergeCell ref="A9:A10"/>
    <mergeCell ref="B9:B10"/>
    <mergeCell ref="C9:C10"/>
    <mergeCell ref="E9:E10"/>
    <mergeCell ref="F9:F10"/>
    <mergeCell ref="G9:G10"/>
    <mergeCell ref="A7:A8"/>
    <mergeCell ref="B7:B8"/>
    <mergeCell ref="C7:C8"/>
    <mergeCell ref="E7:E8"/>
    <mergeCell ref="F7:F8"/>
    <mergeCell ref="G7:G8"/>
    <mergeCell ref="A5:A6"/>
    <mergeCell ref="B5:B6"/>
    <mergeCell ref="C5:C6"/>
    <mergeCell ref="E5:E6"/>
    <mergeCell ref="F5:F6"/>
    <mergeCell ref="G5:G6"/>
  </mergeCells>
  <hyperlinks>
    <hyperlink ref="B2" r:id="rId1" display="consultantplus://offline/ref=01515CFEDAF7846842CA27DD3B139D369D5CA5550F96D3C6F9038B6F24F38D604BC9C43D26FB8F3AuDrFJ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5" workbookViewId="0">
      <selection activeCell="D35" sqref="D35:D36"/>
    </sheetView>
  </sheetViews>
  <sheetFormatPr defaultColWidth="46.28515625" defaultRowHeight="21" customHeight="1" x14ac:dyDescent="0.25"/>
  <cols>
    <col min="1" max="1" width="6.140625" bestFit="1" customWidth="1"/>
    <col min="2" max="2" width="51" customWidth="1"/>
    <col min="3" max="3" width="27.85546875" bestFit="1" customWidth="1"/>
    <col min="4" max="4" width="26.85546875" bestFit="1" customWidth="1"/>
    <col min="5" max="5" width="44.5703125" bestFit="1" customWidth="1"/>
    <col min="6" max="6" width="45.85546875" bestFit="1" customWidth="1"/>
    <col min="7" max="7" width="44" bestFit="1" customWidth="1"/>
  </cols>
  <sheetData>
    <row r="1" spans="1:7" ht="21" customHeight="1" x14ac:dyDescent="0.25">
      <c r="A1" s="93" t="s">
        <v>119</v>
      </c>
      <c r="B1" s="41" t="s">
        <v>120</v>
      </c>
      <c r="C1" s="94" t="s">
        <v>122</v>
      </c>
      <c r="D1" s="94" t="s">
        <v>123</v>
      </c>
      <c r="E1" s="94" t="s">
        <v>124</v>
      </c>
      <c r="F1" s="94" t="s">
        <v>125</v>
      </c>
      <c r="G1" s="42" t="s">
        <v>126</v>
      </c>
    </row>
    <row r="2" spans="1:7" ht="21" customHeight="1" thickBot="1" x14ac:dyDescent="0.3">
      <c r="A2" s="70"/>
      <c r="B2" s="1" t="s">
        <v>121</v>
      </c>
      <c r="C2" s="62"/>
      <c r="D2" s="62"/>
      <c r="E2" s="62"/>
      <c r="F2" s="62"/>
      <c r="G2" s="43" t="s">
        <v>127</v>
      </c>
    </row>
    <row r="3" spans="1:7" ht="21" customHeight="1" thickBot="1" x14ac:dyDescent="0.3">
      <c r="A3" s="38" t="s">
        <v>57</v>
      </c>
      <c r="B3" s="25" t="s">
        <v>58</v>
      </c>
      <c r="C3" s="1" t="s">
        <v>9</v>
      </c>
      <c r="D3" s="26" t="s">
        <v>59</v>
      </c>
      <c r="E3" s="37">
        <v>12431.11</v>
      </c>
      <c r="F3" s="37">
        <v>12431.11</v>
      </c>
      <c r="G3" s="37">
        <v>12431.11</v>
      </c>
    </row>
    <row r="4" spans="1:7" ht="21" customHeight="1" thickBot="1" x14ac:dyDescent="0.3">
      <c r="A4" s="38" t="s">
        <v>60</v>
      </c>
      <c r="B4" s="24" t="s">
        <v>10</v>
      </c>
      <c r="C4" s="1" t="s">
        <v>9</v>
      </c>
      <c r="D4" s="26" t="s">
        <v>59</v>
      </c>
      <c r="E4" s="2">
        <v>5707.01</v>
      </c>
      <c r="F4" s="2">
        <v>5707.01</v>
      </c>
      <c r="G4" s="2">
        <v>5707.01</v>
      </c>
    </row>
    <row r="5" spans="1:7" ht="21" customHeight="1" thickBot="1" x14ac:dyDescent="0.3">
      <c r="A5" s="38" t="s">
        <v>61</v>
      </c>
      <c r="B5" s="24" t="s">
        <v>62</v>
      </c>
      <c r="C5" s="1" t="s">
        <v>9</v>
      </c>
      <c r="D5" s="26" t="s">
        <v>59</v>
      </c>
      <c r="E5" s="2">
        <v>6724.1</v>
      </c>
      <c r="F5" s="2">
        <v>6724.1</v>
      </c>
      <c r="G5" s="2">
        <v>6724.1</v>
      </c>
    </row>
    <row r="6" spans="1:7" ht="21" customHeight="1" x14ac:dyDescent="0.25">
      <c r="A6" s="69" t="s">
        <v>63</v>
      </c>
      <c r="B6" s="71" t="s">
        <v>64</v>
      </c>
      <c r="C6" s="61"/>
      <c r="D6" s="28" t="s">
        <v>128</v>
      </c>
      <c r="E6" s="84"/>
      <c r="F6" s="84"/>
      <c r="G6" s="67"/>
    </row>
    <row r="7" spans="1:7" ht="21" customHeight="1" thickBot="1" x14ac:dyDescent="0.3">
      <c r="A7" s="70"/>
      <c r="B7" s="72"/>
      <c r="C7" s="62"/>
      <c r="D7" s="1" t="s">
        <v>95</v>
      </c>
      <c r="E7" s="86"/>
      <c r="F7" s="86"/>
      <c r="G7" s="68"/>
    </row>
    <row r="8" spans="1:7" ht="21" customHeight="1" x14ac:dyDescent="0.25">
      <c r="A8" s="57" t="s">
        <v>68</v>
      </c>
      <c r="B8" s="59" t="s">
        <v>129</v>
      </c>
      <c r="C8" s="28" t="s">
        <v>81</v>
      </c>
      <c r="D8" s="28" t="s">
        <v>128</v>
      </c>
      <c r="E8" s="63">
        <v>692812.44</v>
      </c>
      <c r="F8" s="65" t="s">
        <v>70</v>
      </c>
      <c r="G8" s="67">
        <v>0</v>
      </c>
    </row>
    <row r="9" spans="1:7" ht="45" customHeight="1" thickBot="1" x14ac:dyDescent="0.3">
      <c r="A9" s="58"/>
      <c r="B9" s="60"/>
      <c r="C9" s="1" t="s">
        <v>87</v>
      </c>
      <c r="D9" s="1" t="s">
        <v>95</v>
      </c>
      <c r="E9" s="64"/>
      <c r="F9" s="66"/>
      <c r="G9" s="68"/>
    </row>
    <row r="10" spans="1:7" ht="21" customHeight="1" x14ac:dyDescent="0.25">
      <c r="A10" s="57" t="s">
        <v>71</v>
      </c>
      <c r="B10" s="59" t="s">
        <v>130</v>
      </c>
      <c r="C10" s="28" t="s">
        <v>81</v>
      </c>
      <c r="D10" s="28" t="s">
        <v>128</v>
      </c>
      <c r="E10" s="63">
        <v>953778.12</v>
      </c>
      <c r="F10" s="65" t="s">
        <v>70</v>
      </c>
      <c r="G10" s="67">
        <v>0</v>
      </c>
    </row>
    <row r="11" spans="1:7" ht="21" customHeight="1" thickBot="1" x14ac:dyDescent="0.3">
      <c r="A11" s="58"/>
      <c r="B11" s="60"/>
      <c r="C11" s="1" t="s">
        <v>87</v>
      </c>
      <c r="D11" s="1" t="s">
        <v>95</v>
      </c>
      <c r="E11" s="64"/>
      <c r="F11" s="66"/>
      <c r="G11" s="68"/>
    </row>
    <row r="12" spans="1:7" ht="21" customHeight="1" x14ac:dyDescent="0.25">
      <c r="A12" s="57" t="s">
        <v>73</v>
      </c>
      <c r="B12" s="59" t="s">
        <v>131</v>
      </c>
      <c r="C12" s="28" t="s">
        <v>81</v>
      </c>
      <c r="D12" s="28" t="s">
        <v>128</v>
      </c>
      <c r="E12" s="63">
        <v>1104275.77</v>
      </c>
      <c r="F12" s="65" t="s">
        <v>70</v>
      </c>
      <c r="G12" s="67">
        <v>0</v>
      </c>
    </row>
    <row r="13" spans="1:7" ht="33.75" customHeight="1" thickBot="1" x14ac:dyDescent="0.3">
      <c r="A13" s="58"/>
      <c r="B13" s="60"/>
      <c r="C13" s="1" t="s">
        <v>87</v>
      </c>
      <c r="D13" s="1" t="s">
        <v>95</v>
      </c>
      <c r="E13" s="64"/>
      <c r="F13" s="66"/>
      <c r="G13" s="68"/>
    </row>
    <row r="14" spans="1:7" ht="21" customHeight="1" x14ac:dyDescent="0.25">
      <c r="A14" s="57" t="s">
        <v>75</v>
      </c>
      <c r="B14" s="59" t="s">
        <v>132</v>
      </c>
      <c r="C14" s="28" t="s">
        <v>81</v>
      </c>
      <c r="D14" s="28" t="s">
        <v>128</v>
      </c>
      <c r="E14" s="63">
        <v>1104275.77</v>
      </c>
      <c r="F14" s="65" t="s">
        <v>70</v>
      </c>
      <c r="G14" s="67">
        <v>0</v>
      </c>
    </row>
    <row r="15" spans="1:7" ht="37.5" customHeight="1" thickBot="1" x14ac:dyDescent="0.3">
      <c r="A15" s="58"/>
      <c r="B15" s="60"/>
      <c r="C15" s="1" t="s">
        <v>87</v>
      </c>
      <c r="D15" s="1" t="s">
        <v>95</v>
      </c>
      <c r="E15" s="64"/>
      <c r="F15" s="66"/>
      <c r="G15" s="68"/>
    </row>
    <row r="16" spans="1:7" ht="21" customHeight="1" x14ac:dyDescent="0.25">
      <c r="A16" s="57" t="s">
        <v>77</v>
      </c>
      <c r="B16" s="59" t="s">
        <v>133</v>
      </c>
      <c r="C16" s="28" t="s">
        <v>81</v>
      </c>
      <c r="D16" s="28" t="s">
        <v>128</v>
      </c>
      <c r="E16" s="63">
        <v>1104275.77</v>
      </c>
      <c r="F16" s="65" t="s">
        <v>70</v>
      </c>
      <c r="G16" s="67">
        <v>0</v>
      </c>
    </row>
    <row r="17" spans="1:7" ht="30" customHeight="1" thickBot="1" x14ac:dyDescent="0.3">
      <c r="A17" s="58"/>
      <c r="B17" s="60"/>
      <c r="C17" s="1" t="s">
        <v>87</v>
      </c>
      <c r="D17" s="1" t="s">
        <v>95</v>
      </c>
      <c r="E17" s="64"/>
      <c r="F17" s="66"/>
      <c r="G17" s="68"/>
    </row>
    <row r="18" spans="1:7" ht="21" customHeight="1" x14ac:dyDescent="0.25">
      <c r="A18" s="57" t="s">
        <v>79</v>
      </c>
      <c r="B18" s="59" t="s">
        <v>134</v>
      </c>
      <c r="C18" s="28" t="s">
        <v>81</v>
      </c>
      <c r="D18" s="28" t="s">
        <v>128</v>
      </c>
      <c r="E18" s="63">
        <v>692812.44</v>
      </c>
      <c r="F18" s="65" t="s">
        <v>70</v>
      </c>
      <c r="G18" s="67">
        <v>0</v>
      </c>
    </row>
    <row r="19" spans="1:7" ht="36.75" customHeight="1" thickBot="1" x14ac:dyDescent="0.3">
      <c r="A19" s="58"/>
      <c r="B19" s="60"/>
      <c r="C19" s="1" t="s">
        <v>87</v>
      </c>
      <c r="D19" s="1" t="s">
        <v>95</v>
      </c>
      <c r="E19" s="64"/>
      <c r="F19" s="66"/>
      <c r="G19" s="68"/>
    </row>
    <row r="20" spans="1:7" ht="21" customHeight="1" x14ac:dyDescent="0.25">
      <c r="A20" s="69" t="s">
        <v>83</v>
      </c>
      <c r="B20" s="59" t="s">
        <v>84</v>
      </c>
      <c r="C20" s="61"/>
      <c r="D20" s="28" t="s">
        <v>128</v>
      </c>
      <c r="E20" s="61"/>
      <c r="F20" s="65" t="s">
        <v>70</v>
      </c>
      <c r="G20" s="67"/>
    </row>
    <row r="21" spans="1:7" ht="21" customHeight="1" thickBot="1" x14ac:dyDescent="0.3">
      <c r="A21" s="70"/>
      <c r="B21" s="60"/>
      <c r="C21" s="62"/>
      <c r="D21" s="1" t="s">
        <v>95</v>
      </c>
      <c r="E21" s="62"/>
      <c r="F21" s="66"/>
      <c r="G21" s="68"/>
    </row>
    <row r="22" spans="1:7" ht="21" customHeight="1" x14ac:dyDescent="0.25">
      <c r="A22" s="69" t="s">
        <v>85</v>
      </c>
      <c r="B22" s="59" t="s">
        <v>135</v>
      </c>
      <c r="C22" s="28" t="s">
        <v>81</v>
      </c>
      <c r="D22" s="28" t="s">
        <v>128</v>
      </c>
      <c r="E22" s="63">
        <v>3146689.86</v>
      </c>
      <c r="F22" s="65" t="s">
        <v>70</v>
      </c>
      <c r="G22" s="67">
        <v>0</v>
      </c>
    </row>
    <row r="23" spans="1:7" ht="33.75" customHeight="1" thickBot="1" x14ac:dyDescent="0.3">
      <c r="A23" s="70"/>
      <c r="B23" s="60"/>
      <c r="C23" s="1" t="s">
        <v>87</v>
      </c>
      <c r="D23" s="1" t="s">
        <v>95</v>
      </c>
      <c r="E23" s="64"/>
      <c r="F23" s="66"/>
      <c r="G23" s="68"/>
    </row>
    <row r="24" spans="1:7" ht="21" customHeight="1" x14ac:dyDescent="0.25">
      <c r="A24" s="69" t="s">
        <v>88</v>
      </c>
      <c r="B24" s="59" t="s">
        <v>136</v>
      </c>
      <c r="C24" s="28" t="s">
        <v>81</v>
      </c>
      <c r="D24" s="28" t="s">
        <v>128</v>
      </c>
      <c r="E24" s="63">
        <v>3146689.86</v>
      </c>
      <c r="F24" s="65" t="s">
        <v>70</v>
      </c>
      <c r="G24" s="67">
        <v>0</v>
      </c>
    </row>
    <row r="25" spans="1:7" ht="51" customHeight="1" thickBot="1" x14ac:dyDescent="0.3">
      <c r="A25" s="70"/>
      <c r="B25" s="60"/>
      <c r="C25" s="1" t="s">
        <v>87</v>
      </c>
      <c r="D25" s="1" t="s">
        <v>95</v>
      </c>
      <c r="E25" s="64"/>
      <c r="F25" s="66"/>
      <c r="G25" s="68"/>
    </row>
    <row r="26" spans="1:7" ht="21" customHeight="1" thickBot="1" x14ac:dyDescent="0.3">
      <c r="A26" s="38" t="s">
        <v>92</v>
      </c>
      <c r="B26" s="31" t="s">
        <v>101</v>
      </c>
      <c r="C26" s="1"/>
      <c r="D26" s="1" t="s">
        <v>102</v>
      </c>
      <c r="E26" s="1"/>
      <c r="F26" s="32" t="s">
        <v>70</v>
      </c>
      <c r="G26" s="39"/>
    </row>
    <row r="27" spans="1:7" ht="21" customHeight="1" x14ac:dyDescent="0.25">
      <c r="A27" s="69" t="s">
        <v>96</v>
      </c>
      <c r="B27" s="59" t="s">
        <v>137</v>
      </c>
      <c r="C27" s="28" t="s">
        <v>81</v>
      </c>
      <c r="D27" s="61" t="s">
        <v>102</v>
      </c>
      <c r="E27" s="63">
        <v>9994.0499999999993</v>
      </c>
      <c r="F27" s="65" t="s">
        <v>70</v>
      </c>
      <c r="G27" s="67">
        <v>0</v>
      </c>
    </row>
    <row r="28" spans="1:7" ht="21" customHeight="1" thickBot="1" x14ac:dyDescent="0.3">
      <c r="A28" s="70"/>
      <c r="B28" s="60"/>
      <c r="C28" s="1" t="s">
        <v>87</v>
      </c>
      <c r="D28" s="62"/>
      <c r="E28" s="64"/>
      <c r="F28" s="66"/>
      <c r="G28" s="68"/>
    </row>
    <row r="29" spans="1:7" ht="21" customHeight="1" x14ac:dyDescent="0.25">
      <c r="A29" s="69" t="s">
        <v>98</v>
      </c>
      <c r="B29" s="59" t="s">
        <v>138</v>
      </c>
      <c r="C29" s="28" t="s">
        <v>81</v>
      </c>
      <c r="D29" s="61" t="s">
        <v>102</v>
      </c>
      <c r="E29" s="63">
        <v>9994.0499999999993</v>
      </c>
      <c r="F29" s="65" t="s">
        <v>70</v>
      </c>
      <c r="G29" s="67">
        <v>0</v>
      </c>
    </row>
    <row r="30" spans="1:7" ht="21" customHeight="1" thickBot="1" x14ac:dyDescent="0.3">
      <c r="A30" s="70"/>
      <c r="B30" s="60"/>
      <c r="C30" s="1" t="s">
        <v>87</v>
      </c>
      <c r="D30" s="62"/>
      <c r="E30" s="64"/>
      <c r="F30" s="66"/>
      <c r="G30" s="68"/>
    </row>
    <row r="31" spans="1:7" ht="21" customHeight="1" x14ac:dyDescent="0.25">
      <c r="A31" s="69" t="s">
        <v>139</v>
      </c>
      <c r="B31" s="59" t="s">
        <v>140</v>
      </c>
      <c r="C31" s="28" t="s">
        <v>81</v>
      </c>
      <c r="D31" s="61" t="s">
        <v>141</v>
      </c>
      <c r="E31" s="63">
        <v>3552.36</v>
      </c>
      <c r="F31" s="65" t="s">
        <v>70</v>
      </c>
      <c r="G31" s="67">
        <v>0</v>
      </c>
    </row>
    <row r="32" spans="1:7" ht="21" customHeight="1" thickBot="1" x14ac:dyDescent="0.3">
      <c r="A32" s="70"/>
      <c r="B32" s="60"/>
      <c r="C32" s="1" t="s">
        <v>87</v>
      </c>
      <c r="D32" s="62"/>
      <c r="E32" s="64"/>
      <c r="F32" s="66"/>
      <c r="G32" s="68"/>
    </row>
    <row r="33" spans="1:7" ht="21" customHeight="1" x14ac:dyDescent="0.25">
      <c r="A33" s="69" t="s">
        <v>142</v>
      </c>
      <c r="B33" s="59" t="s">
        <v>143</v>
      </c>
      <c r="C33" s="28" t="s">
        <v>81</v>
      </c>
      <c r="D33" s="61" t="s">
        <v>102</v>
      </c>
      <c r="E33" s="63">
        <v>4336.7</v>
      </c>
      <c r="F33" s="65" t="s">
        <v>70</v>
      </c>
      <c r="G33" s="67">
        <v>0</v>
      </c>
    </row>
    <row r="34" spans="1:7" ht="21" customHeight="1" thickBot="1" x14ac:dyDescent="0.3">
      <c r="A34" s="70"/>
      <c r="B34" s="60"/>
      <c r="C34" s="1" t="s">
        <v>87</v>
      </c>
      <c r="D34" s="62"/>
      <c r="E34" s="64"/>
      <c r="F34" s="66"/>
      <c r="G34" s="68"/>
    </row>
    <row r="35" spans="1:7" ht="21" customHeight="1" x14ac:dyDescent="0.25">
      <c r="A35" s="69" t="s">
        <v>144</v>
      </c>
      <c r="B35" s="59" t="s">
        <v>145</v>
      </c>
      <c r="C35" s="28" t="s">
        <v>81</v>
      </c>
      <c r="D35" s="61" t="s">
        <v>102</v>
      </c>
      <c r="E35" s="63">
        <v>4336.7</v>
      </c>
      <c r="F35" s="65" t="s">
        <v>70</v>
      </c>
      <c r="G35" s="67">
        <v>0</v>
      </c>
    </row>
    <row r="36" spans="1:7" ht="21" customHeight="1" thickBot="1" x14ac:dyDescent="0.3">
      <c r="A36" s="87"/>
      <c r="B36" s="88"/>
      <c r="C36" s="40" t="s">
        <v>87</v>
      </c>
      <c r="D36" s="89"/>
      <c r="E36" s="64"/>
      <c r="F36" s="91"/>
      <c r="G36" s="92"/>
    </row>
  </sheetData>
  <mergeCells count="87">
    <mergeCell ref="F31:F32"/>
    <mergeCell ref="G35:G36"/>
    <mergeCell ref="A33:A34"/>
    <mergeCell ref="B33:B34"/>
    <mergeCell ref="D33:D34"/>
    <mergeCell ref="E33:E34"/>
    <mergeCell ref="F33:F34"/>
    <mergeCell ref="G33:G34"/>
    <mergeCell ref="A35:A36"/>
    <mergeCell ref="B35:B36"/>
    <mergeCell ref="D35:D36"/>
    <mergeCell ref="E35:E36"/>
    <mergeCell ref="F35:F36"/>
    <mergeCell ref="G31:G32"/>
    <mergeCell ref="A31:A32"/>
    <mergeCell ref="G27:G28"/>
    <mergeCell ref="A29:A30"/>
    <mergeCell ref="B29:B30"/>
    <mergeCell ref="D29:D30"/>
    <mergeCell ref="E29:E30"/>
    <mergeCell ref="F29:F30"/>
    <mergeCell ref="G29:G30"/>
    <mergeCell ref="A27:A28"/>
    <mergeCell ref="B27:B28"/>
    <mergeCell ref="D27:D28"/>
    <mergeCell ref="E27:E28"/>
    <mergeCell ref="F27:F28"/>
    <mergeCell ref="B31:B32"/>
    <mergeCell ref="D31:D32"/>
    <mergeCell ref="A24:A25"/>
    <mergeCell ref="B24:B25"/>
    <mergeCell ref="E24:E25"/>
    <mergeCell ref="E31:E32"/>
    <mergeCell ref="F24:F25"/>
    <mergeCell ref="G24:G25"/>
    <mergeCell ref="G20:G21"/>
    <mergeCell ref="A22:A23"/>
    <mergeCell ref="B22:B23"/>
    <mergeCell ref="E22:E23"/>
    <mergeCell ref="F22:F23"/>
    <mergeCell ref="G22:G23"/>
    <mergeCell ref="A20:A21"/>
    <mergeCell ref="B20:B21"/>
    <mergeCell ref="C20:C21"/>
    <mergeCell ref="E20:E21"/>
    <mergeCell ref="F20:F21"/>
    <mergeCell ref="A18:A19"/>
    <mergeCell ref="B18:B19"/>
    <mergeCell ref="E18:E19"/>
    <mergeCell ref="F18:F19"/>
    <mergeCell ref="G18:G19"/>
    <mergeCell ref="A14:A15"/>
    <mergeCell ref="B14:B15"/>
    <mergeCell ref="E14:E15"/>
    <mergeCell ref="F14:F15"/>
    <mergeCell ref="G14:G15"/>
    <mergeCell ref="A16:A17"/>
    <mergeCell ref="B16:B17"/>
    <mergeCell ref="E16:E17"/>
    <mergeCell ref="F16:F17"/>
    <mergeCell ref="G16:G17"/>
    <mergeCell ref="A10:A11"/>
    <mergeCell ref="B10:B11"/>
    <mergeCell ref="E10:E11"/>
    <mergeCell ref="F10:F11"/>
    <mergeCell ref="G10:G11"/>
    <mergeCell ref="A12:A13"/>
    <mergeCell ref="B12:B13"/>
    <mergeCell ref="E12:E13"/>
    <mergeCell ref="F12:F13"/>
    <mergeCell ref="G12:G13"/>
    <mergeCell ref="G6:G7"/>
    <mergeCell ref="A8:A9"/>
    <mergeCell ref="B8:B9"/>
    <mergeCell ref="E8:E9"/>
    <mergeCell ref="F8:F9"/>
    <mergeCell ref="G8:G9"/>
    <mergeCell ref="A6:A7"/>
    <mergeCell ref="B6:B7"/>
    <mergeCell ref="C6:C7"/>
    <mergeCell ref="E6:E7"/>
    <mergeCell ref="F6:F7"/>
    <mergeCell ref="A1:A2"/>
    <mergeCell ref="C1:C2"/>
    <mergeCell ref="D1:D2"/>
    <mergeCell ref="E1:E2"/>
    <mergeCell ref="F1:F2"/>
  </mergeCells>
  <hyperlinks>
    <hyperlink ref="B3" r:id="rId1" display="consultantplus://offline/ref=01515CFEDAF7846842CA27DD3B139D369D5CA5550F96D3C6F9038B6F24F38D604BC9C43D26FB8F3AuDrFJ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" workbookViewId="0">
      <selection activeCell="E45" sqref="E45"/>
    </sheetView>
  </sheetViews>
  <sheetFormatPr defaultRowHeight="15" x14ac:dyDescent="0.25"/>
  <cols>
    <col min="1" max="1" width="7" bestFit="1" customWidth="1"/>
    <col min="2" max="2" width="31" bestFit="1" customWidth="1"/>
    <col min="5" max="5" width="12.5703125" bestFit="1" customWidth="1"/>
    <col min="7" max="7" width="10.5703125" bestFit="1" customWidth="1"/>
  </cols>
  <sheetData>
    <row r="1" spans="1:7" ht="360" x14ac:dyDescent="0.25">
      <c r="A1" s="93" t="s">
        <v>119</v>
      </c>
      <c r="B1" s="41" t="s">
        <v>120</v>
      </c>
      <c r="C1" s="94" t="s">
        <v>122</v>
      </c>
      <c r="D1" s="94" t="s">
        <v>123</v>
      </c>
      <c r="E1" s="94" t="s">
        <v>124</v>
      </c>
      <c r="F1" s="94" t="s">
        <v>125</v>
      </c>
      <c r="G1" s="42" t="s">
        <v>126</v>
      </c>
    </row>
    <row r="2" spans="1:7" ht="15.75" thickBot="1" x14ac:dyDescent="0.3">
      <c r="A2" s="70"/>
      <c r="B2" s="1" t="s">
        <v>121</v>
      </c>
      <c r="C2" s="62"/>
      <c r="D2" s="62"/>
      <c r="E2" s="62"/>
      <c r="F2" s="62"/>
      <c r="G2" s="43" t="s">
        <v>127</v>
      </c>
    </row>
    <row r="3" spans="1:7" ht="390.75" thickBot="1" x14ac:dyDescent="0.3">
      <c r="A3" s="38" t="s">
        <v>57</v>
      </c>
      <c r="B3" s="25" t="s">
        <v>58</v>
      </c>
      <c r="C3" s="1" t="s">
        <v>9</v>
      </c>
      <c r="D3" s="1" t="s">
        <v>102</v>
      </c>
      <c r="E3" s="1">
        <v>446.61</v>
      </c>
      <c r="F3" s="1">
        <v>446.61</v>
      </c>
      <c r="G3" s="1">
        <v>446.61</v>
      </c>
    </row>
    <row r="4" spans="1:7" ht="62.25" thickBot="1" x14ac:dyDescent="0.3">
      <c r="A4" s="38" t="s">
        <v>60</v>
      </c>
      <c r="B4" s="24" t="s">
        <v>10</v>
      </c>
      <c r="C4" s="1" t="s">
        <v>9</v>
      </c>
      <c r="D4" s="1" t="s">
        <v>102</v>
      </c>
      <c r="E4" s="1">
        <v>189.55</v>
      </c>
      <c r="F4" s="1">
        <v>189.55</v>
      </c>
      <c r="G4" s="1">
        <v>189.55</v>
      </c>
    </row>
    <row r="5" spans="1:7" ht="62.25" thickBot="1" x14ac:dyDescent="0.3">
      <c r="A5" s="38" t="s">
        <v>61</v>
      </c>
      <c r="B5" s="24" t="s">
        <v>62</v>
      </c>
      <c r="C5" s="1" t="s">
        <v>9</v>
      </c>
      <c r="D5" s="1" t="s">
        <v>102</v>
      </c>
      <c r="E5" s="1">
        <v>257.05</v>
      </c>
      <c r="F5" s="1">
        <v>257.05</v>
      </c>
      <c r="G5" s="1">
        <v>257.05</v>
      </c>
    </row>
    <row r="6" spans="1:7" x14ac:dyDescent="0.25">
      <c r="A6" s="69" t="s">
        <v>63</v>
      </c>
      <c r="B6" s="71" t="s">
        <v>64</v>
      </c>
      <c r="C6" s="61"/>
      <c r="D6" s="61" t="s">
        <v>102</v>
      </c>
      <c r="E6" s="61"/>
      <c r="F6" s="61" t="s">
        <v>70</v>
      </c>
      <c r="G6" s="73"/>
    </row>
    <row r="7" spans="1:7" x14ac:dyDescent="0.25">
      <c r="A7" s="82"/>
      <c r="B7" s="98"/>
      <c r="C7" s="83"/>
      <c r="D7" s="83"/>
      <c r="E7" s="83"/>
      <c r="F7" s="83"/>
      <c r="G7" s="95"/>
    </row>
    <row r="8" spans="1:7" ht="15.75" thickBot="1" x14ac:dyDescent="0.3">
      <c r="A8" s="70"/>
      <c r="B8" s="72"/>
      <c r="C8" s="62"/>
      <c r="D8" s="62"/>
      <c r="E8" s="62"/>
      <c r="F8" s="62"/>
      <c r="G8" s="74"/>
    </row>
    <row r="9" spans="1:7" ht="105.75" thickBot="1" x14ac:dyDescent="0.3">
      <c r="A9" s="46" t="s">
        <v>68</v>
      </c>
      <c r="B9" s="31" t="s">
        <v>129</v>
      </c>
      <c r="C9" s="1" t="s">
        <v>12</v>
      </c>
      <c r="D9" s="1" t="s">
        <v>102</v>
      </c>
      <c r="E9" s="44">
        <v>9593.5499999999993</v>
      </c>
      <c r="F9" s="32" t="s">
        <v>70</v>
      </c>
      <c r="G9" s="39">
        <v>0</v>
      </c>
    </row>
    <row r="10" spans="1:7" ht="105.75" thickBot="1" x14ac:dyDescent="0.3">
      <c r="A10" s="46" t="s">
        <v>71</v>
      </c>
      <c r="B10" s="45" t="s">
        <v>130</v>
      </c>
      <c r="C10" s="1" t="s">
        <v>12</v>
      </c>
      <c r="D10" s="1" t="s">
        <v>102</v>
      </c>
      <c r="E10" s="44">
        <v>5582.48</v>
      </c>
      <c r="F10" s="32" t="s">
        <v>70</v>
      </c>
      <c r="G10" s="39">
        <v>0</v>
      </c>
    </row>
    <row r="11" spans="1:7" ht="105.75" thickBot="1" x14ac:dyDescent="0.3">
      <c r="A11" s="46" t="s">
        <v>73</v>
      </c>
      <c r="B11" s="45" t="s">
        <v>146</v>
      </c>
      <c r="C11" s="1" t="s">
        <v>12</v>
      </c>
      <c r="D11" s="1" t="s">
        <v>102</v>
      </c>
      <c r="E11" s="44">
        <v>12726.46</v>
      </c>
      <c r="F11" s="32" t="s">
        <v>70</v>
      </c>
      <c r="G11" s="39">
        <v>0</v>
      </c>
    </row>
    <row r="12" spans="1:7" ht="105.75" thickBot="1" x14ac:dyDescent="0.3">
      <c r="A12" s="46" t="s">
        <v>75</v>
      </c>
      <c r="B12" s="45" t="s">
        <v>147</v>
      </c>
      <c r="C12" s="1" t="s">
        <v>12</v>
      </c>
      <c r="D12" s="1" t="s">
        <v>102</v>
      </c>
      <c r="E12" s="44">
        <v>5499.71</v>
      </c>
      <c r="F12" s="32" t="s">
        <v>70</v>
      </c>
      <c r="G12" s="39">
        <v>0</v>
      </c>
    </row>
    <row r="13" spans="1:7" ht="105.75" thickBot="1" x14ac:dyDescent="0.3">
      <c r="A13" s="46" t="s">
        <v>77</v>
      </c>
      <c r="B13" s="45" t="s">
        <v>148</v>
      </c>
      <c r="C13" s="1" t="s">
        <v>12</v>
      </c>
      <c r="D13" s="1" t="s">
        <v>102</v>
      </c>
      <c r="E13" s="2">
        <v>8456.4500000000007</v>
      </c>
      <c r="F13" s="32" t="s">
        <v>70</v>
      </c>
      <c r="G13" s="39">
        <v>0</v>
      </c>
    </row>
    <row r="14" spans="1:7" x14ac:dyDescent="0.25">
      <c r="A14" s="57" t="s">
        <v>79</v>
      </c>
      <c r="B14" s="96" t="s">
        <v>131</v>
      </c>
      <c r="C14" s="28" t="s">
        <v>81</v>
      </c>
      <c r="D14" s="61" t="s">
        <v>102</v>
      </c>
      <c r="E14" s="78">
        <v>5556.35</v>
      </c>
      <c r="F14" s="65" t="s">
        <v>70</v>
      </c>
      <c r="G14" s="67">
        <v>0</v>
      </c>
    </row>
    <row r="15" spans="1:7" ht="15.75" thickBot="1" x14ac:dyDescent="0.3">
      <c r="A15" s="58"/>
      <c r="B15" s="97"/>
      <c r="C15" s="1" t="s">
        <v>82</v>
      </c>
      <c r="D15" s="62"/>
      <c r="E15" s="80"/>
      <c r="F15" s="66"/>
      <c r="G15" s="68"/>
    </row>
    <row r="16" spans="1:7" ht="75.75" thickBot="1" x14ac:dyDescent="0.3">
      <c r="A16" s="38" t="s">
        <v>83</v>
      </c>
      <c r="B16" s="31" t="s">
        <v>84</v>
      </c>
      <c r="C16" s="1"/>
      <c r="D16" s="1" t="s">
        <v>102</v>
      </c>
      <c r="E16" s="1"/>
      <c r="F16" s="32" t="s">
        <v>70</v>
      </c>
      <c r="G16" s="39"/>
    </row>
    <row r="17" spans="1:7" x14ac:dyDescent="0.25">
      <c r="A17" s="69" t="s">
        <v>85</v>
      </c>
      <c r="B17" s="59" t="s">
        <v>149</v>
      </c>
      <c r="C17" s="28" t="s">
        <v>81</v>
      </c>
      <c r="D17" s="61" t="s">
        <v>102</v>
      </c>
      <c r="E17" s="63">
        <v>6740.62</v>
      </c>
      <c r="F17" s="65" t="s">
        <v>70</v>
      </c>
      <c r="G17" s="67">
        <v>0</v>
      </c>
    </row>
    <row r="18" spans="1:7" ht="60.75" thickBot="1" x14ac:dyDescent="0.3">
      <c r="A18" s="70"/>
      <c r="B18" s="60"/>
      <c r="C18" s="1" t="s">
        <v>87</v>
      </c>
      <c r="D18" s="62"/>
      <c r="E18" s="64"/>
      <c r="F18" s="66"/>
      <c r="G18" s="68"/>
    </row>
    <row r="19" spans="1:7" x14ac:dyDescent="0.25">
      <c r="A19" s="69" t="s">
        <v>85</v>
      </c>
      <c r="B19" s="59" t="s">
        <v>150</v>
      </c>
      <c r="C19" s="28" t="s">
        <v>81</v>
      </c>
      <c r="D19" s="61" t="s">
        <v>102</v>
      </c>
      <c r="E19" s="63">
        <v>4122.42</v>
      </c>
      <c r="F19" s="65" t="s">
        <v>70</v>
      </c>
      <c r="G19" s="67">
        <v>0</v>
      </c>
    </row>
    <row r="20" spans="1:7" ht="60.75" thickBot="1" x14ac:dyDescent="0.3">
      <c r="A20" s="70"/>
      <c r="B20" s="60"/>
      <c r="C20" s="1" t="s">
        <v>87</v>
      </c>
      <c r="D20" s="62"/>
      <c r="E20" s="64"/>
      <c r="F20" s="66"/>
      <c r="G20" s="68"/>
    </row>
    <row r="21" spans="1:7" x14ac:dyDescent="0.25">
      <c r="A21" s="69" t="s">
        <v>88</v>
      </c>
      <c r="B21" s="59" t="s">
        <v>151</v>
      </c>
      <c r="C21" s="28" t="s">
        <v>81</v>
      </c>
      <c r="D21" s="61" t="s">
        <v>102</v>
      </c>
      <c r="E21" s="63">
        <v>2965.92</v>
      </c>
      <c r="F21" s="65" t="s">
        <v>70</v>
      </c>
      <c r="G21" s="67">
        <v>0</v>
      </c>
    </row>
    <row r="22" spans="1:7" ht="60.75" thickBot="1" x14ac:dyDescent="0.3">
      <c r="A22" s="70"/>
      <c r="B22" s="60"/>
      <c r="C22" s="1" t="s">
        <v>87</v>
      </c>
      <c r="D22" s="62"/>
      <c r="E22" s="64"/>
      <c r="F22" s="66"/>
      <c r="G22" s="68"/>
    </row>
    <row r="23" spans="1:7" ht="120.75" thickBot="1" x14ac:dyDescent="0.3">
      <c r="A23" s="38" t="s">
        <v>92</v>
      </c>
      <c r="B23" s="24" t="s">
        <v>93</v>
      </c>
      <c r="C23" s="1"/>
      <c r="D23" s="1" t="s">
        <v>102</v>
      </c>
      <c r="E23" s="1"/>
      <c r="F23" s="32" t="s">
        <v>70</v>
      </c>
      <c r="G23" s="39"/>
    </row>
    <row r="24" spans="1:7" x14ac:dyDescent="0.25">
      <c r="A24" s="69" t="s">
        <v>96</v>
      </c>
      <c r="B24" s="59" t="s">
        <v>97</v>
      </c>
      <c r="C24" s="28" t="s">
        <v>81</v>
      </c>
      <c r="D24" s="61" t="s">
        <v>152</v>
      </c>
      <c r="E24" s="78">
        <v>6050.98</v>
      </c>
      <c r="F24" s="65" t="s">
        <v>70</v>
      </c>
      <c r="G24" s="67">
        <v>0</v>
      </c>
    </row>
    <row r="25" spans="1:7" ht="60.75" thickBot="1" x14ac:dyDescent="0.3">
      <c r="A25" s="70"/>
      <c r="B25" s="60"/>
      <c r="C25" s="1" t="s">
        <v>87</v>
      </c>
      <c r="D25" s="62"/>
      <c r="E25" s="80"/>
      <c r="F25" s="66"/>
      <c r="G25" s="68"/>
    </row>
    <row r="26" spans="1:7" x14ac:dyDescent="0.25">
      <c r="A26" s="69" t="s">
        <v>98</v>
      </c>
      <c r="B26" s="59" t="s">
        <v>99</v>
      </c>
      <c r="C26" s="28" t="s">
        <v>81</v>
      </c>
      <c r="D26" s="28" t="s">
        <v>94</v>
      </c>
      <c r="E26" s="78">
        <v>6050.98</v>
      </c>
      <c r="F26" s="65" t="s">
        <v>70</v>
      </c>
      <c r="G26" s="67">
        <v>0</v>
      </c>
    </row>
    <row r="27" spans="1:7" ht="60.75" thickBot="1" x14ac:dyDescent="0.3">
      <c r="A27" s="70"/>
      <c r="B27" s="60"/>
      <c r="C27" s="1" t="s">
        <v>87</v>
      </c>
      <c r="D27" s="1" t="s">
        <v>95</v>
      </c>
      <c r="E27" s="80"/>
      <c r="F27" s="66"/>
      <c r="G27" s="68"/>
    </row>
    <row r="28" spans="1:7" ht="150.75" thickBot="1" x14ac:dyDescent="0.3">
      <c r="A28" s="38" t="s">
        <v>100</v>
      </c>
      <c r="B28" s="31" t="s">
        <v>101</v>
      </c>
      <c r="C28" s="1"/>
      <c r="D28" s="1" t="s">
        <v>102</v>
      </c>
      <c r="E28" s="1"/>
      <c r="F28" s="32" t="s">
        <v>70</v>
      </c>
      <c r="G28" s="39"/>
    </row>
    <row r="29" spans="1:7" x14ac:dyDescent="0.25">
      <c r="A29" s="69" t="s">
        <v>103</v>
      </c>
      <c r="B29" s="59" t="s">
        <v>104</v>
      </c>
      <c r="C29" s="28" t="s">
        <v>81</v>
      </c>
      <c r="D29" s="61" t="s">
        <v>102</v>
      </c>
      <c r="E29" s="78">
        <v>7615.38</v>
      </c>
      <c r="F29" s="65" t="s">
        <v>70</v>
      </c>
      <c r="G29" s="67">
        <v>0</v>
      </c>
    </row>
    <row r="30" spans="1:7" ht="60.75" thickBot="1" x14ac:dyDescent="0.3">
      <c r="A30" s="70"/>
      <c r="B30" s="60"/>
      <c r="C30" s="1" t="s">
        <v>87</v>
      </c>
      <c r="D30" s="62"/>
      <c r="E30" s="80"/>
      <c r="F30" s="66"/>
      <c r="G30" s="68"/>
    </row>
    <row r="31" spans="1:7" x14ac:dyDescent="0.25">
      <c r="A31" s="69" t="s">
        <v>105</v>
      </c>
      <c r="B31" s="59" t="s">
        <v>104</v>
      </c>
      <c r="C31" s="28" t="s">
        <v>81</v>
      </c>
      <c r="D31" s="61" t="s">
        <v>102</v>
      </c>
      <c r="E31" s="78">
        <v>7615.38</v>
      </c>
      <c r="F31" s="65" t="s">
        <v>70</v>
      </c>
      <c r="G31" s="67">
        <v>0</v>
      </c>
    </row>
    <row r="32" spans="1:7" ht="60.75" thickBot="1" x14ac:dyDescent="0.3">
      <c r="A32" s="70"/>
      <c r="B32" s="60"/>
      <c r="C32" s="1" t="s">
        <v>87</v>
      </c>
      <c r="D32" s="62"/>
      <c r="E32" s="80"/>
      <c r="F32" s="66"/>
      <c r="G32" s="68"/>
    </row>
    <row r="33" spans="1:7" x14ac:dyDescent="0.25">
      <c r="A33" s="69" t="s">
        <v>107</v>
      </c>
      <c r="B33" s="59" t="s">
        <v>108</v>
      </c>
      <c r="C33" s="28" t="s">
        <v>81</v>
      </c>
      <c r="D33" s="61" t="s">
        <v>102</v>
      </c>
      <c r="E33" s="63">
        <v>3676.34</v>
      </c>
      <c r="F33" s="65" t="s">
        <v>70</v>
      </c>
      <c r="G33" s="67">
        <v>0</v>
      </c>
    </row>
    <row r="34" spans="1:7" ht="60.75" thickBot="1" x14ac:dyDescent="0.3">
      <c r="A34" s="70"/>
      <c r="B34" s="60"/>
      <c r="C34" s="1" t="s">
        <v>87</v>
      </c>
      <c r="D34" s="62"/>
      <c r="E34" s="64"/>
      <c r="F34" s="66"/>
      <c r="G34" s="68"/>
    </row>
    <row r="35" spans="1:7" x14ac:dyDescent="0.25">
      <c r="A35" s="69" t="s">
        <v>109</v>
      </c>
      <c r="B35" s="59" t="s">
        <v>153</v>
      </c>
      <c r="C35" s="28" t="s">
        <v>81</v>
      </c>
      <c r="D35" s="61" t="s">
        <v>102</v>
      </c>
      <c r="E35" s="63">
        <v>2736.24</v>
      </c>
      <c r="F35" s="65" t="s">
        <v>70</v>
      </c>
      <c r="G35" s="67">
        <v>0</v>
      </c>
    </row>
    <row r="36" spans="1:7" ht="60.75" thickBot="1" x14ac:dyDescent="0.3">
      <c r="A36" s="70"/>
      <c r="B36" s="60"/>
      <c r="C36" s="1" t="s">
        <v>87</v>
      </c>
      <c r="D36" s="62"/>
      <c r="E36" s="64"/>
      <c r="F36" s="66"/>
      <c r="G36" s="68"/>
    </row>
    <row r="37" spans="1:7" x14ac:dyDescent="0.25">
      <c r="A37" s="99">
        <v>43225</v>
      </c>
      <c r="B37" s="59" t="s">
        <v>154</v>
      </c>
      <c r="C37" s="28" t="s">
        <v>81</v>
      </c>
      <c r="D37" s="61" t="s">
        <v>102</v>
      </c>
      <c r="E37" s="63">
        <v>1670.08</v>
      </c>
      <c r="F37" s="65" t="s">
        <v>70</v>
      </c>
      <c r="G37" s="67"/>
    </row>
    <row r="38" spans="1:7" ht="60.75" thickBot="1" x14ac:dyDescent="0.3">
      <c r="A38" s="100"/>
      <c r="B38" s="60"/>
      <c r="C38" s="1" t="s">
        <v>87</v>
      </c>
      <c r="D38" s="62"/>
      <c r="E38" s="64"/>
      <c r="F38" s="66"/>
      <c r="G38" s="68"/>
    </row>
    <row r="39" spans="1:7" x14ac:dyDescent="0.25">
      <c r="A39" s="69" t="s">
        <v>113</v>
      </c>
      <c r="B39" s="59" t="s">
        <v>114</v>
      </c>
      <c r="C39" s="28" t="s">
        <v>81</v>
      </c>
      <c r="D39" s="61" t="s">
        <v>102</v>
      </c>
      <c r="E39" s="63">
        <v>9804.7000000000007</v>
      </c>
      <c r="F39" s="65" t="s">
        <v>70</v>
      </c>
      <c r="G39" s="67">
        <v>0</v>
      </c>
    </row>
    <row r="40" spans="1:7" ht="60.75" thickBot="1" x14ac:dyDescent="0.3">
      <c r="A40" s="70"/>
      <c r="B40" s="60"/>
      <c r="C40" s="1" t="s">
        <v>87</v>
      </c>
      <c r="D40" s="62"/>
      <c r="E40" s="64"/>
      <c r="F40" s="66"/>
      <c r="G40" s="68"/>
    </row>
    <row r="41" spans="1:7" x14ac:dyDescent="0.25">
      <c r="A41" s="69" t="s">
        <v>115</v>
      </c>
      <c r="B41" s="59" t="s">
        <v>116</v>
      </c>
      <c r="C41" s="28" t="s">
        <v>81</v>
      </c>
      <c r="D41" s="61" t="s">
        <v>102</v>
      </c>
      <c r="E41" s="63">
        <v>7168.9</v>
      </c>
      <c r="F41" s="65" t="s">
        <v>70</v>
      </c>
      <c r="G41" s="67">
        <v>0</v>
      </c>
    </row>
    <row r="42" spans="1:7" ht="60.75" thickBot="1" x14ac:dyDescent="0.3">
      <c r="A42" s="70"/>
      <c r="B42" s="60"/>
      <c r="C42" s="1" t="s">
        <v>87</v>
      </c>
      <c r="D42" s="62"/>
      <c r="E42" s="64"/>
      <c r="F42" s="66"/>
      <c r="G42" s="68"/>
    </row>
    <row r="43" spans="1:7" x14ac:dyDescent="0.25">
      <c r="A43" s="69" t="s">
        <v>117</v>
      </c>
      <c r="B43" s="59" t="s">
        <v>118</v>
      </c>
      <c r="C43" s="28" t="s">
        <v>81</v>
      </c>
      <c r="D43" s="61" t="s">
        <v>102</v>
      </c>
      <c r="E43" s="63">
        <v>5548.82</v>
      </c>
      <c r="F43" s="65" t="s">
        <v>70</v>
      </c>
      <c r="G43" s="67">
        <v>0</v>
      </c>
    </row>
    <row r="44" spans="1:7" ht="60" x14ac:dyDescent="0.25">
      <c r="A44" s="87"/>
      <c r="B44" s="88"/>
      <c r="C44" s="40" t="s">
        <v>87</v>
      </c>
      <c r="D44" s="89"/>
      <c r="E44" s="90"/>
      <c r="F44" s="91"/>
      <c r="G44" s="92"/>
    </row>
  </sheetData>
  <mergeCells count="95">
    <mergeCell ref="G43:G44"/>
    <mergeCell ref="A41:A42"/>
    <mergeCell ref="B41:B42"/>
    <mergeCell ref="D41:D42"/>
    <mergeCell ref="E41:E42"/>
    <mergeCell ref="F41:F42"/>
    <mergeCell ref="G41:G42"/>
    <mergeCell ref="A43:A44"/>
    <mergeCell ref="B43:B44"/>
    <mergeCell ref="D43:D44"/>
    <mergeCell ref="E43:E44"/>
    <mergeCell ref="F43:F44"/>
    <mergeCell ref="G39:G40"/>
    <mergeCell ref="A37:A38"/>
    <mergeCell ref="B37:B38"/>
    <mergeCell ref="D37:D38"/>
    <mergeCell ref="E37:E38"/>
    <mergeCell ref="F37:F38"/>
    <mergeCell ref="G37:G38"/>
    <mergeCell ref="A39:A40"/>
    <mergeCell ref="B39:B40"/>
    <mergeCell ref="D39:D40"/>
    <mergeCell ref="E39:E40"/>
    <mergeCell ref="F39:F40"/>
    <mergeCell ref="G35:G36"/>
    <mergeCell ref="A33:A34"/>
    <mergeCell ref="B33:B34"/>
    <mergeCell ref="D33:D34"/>
    <mergeCell ref="E33:E34"/>
    <mergeCell ref="F33:F34"/>
    <mergeCell ref="G33:G34"/>
    <mergeCell ref="A35:A36"/>
    <mergeCell ref="B35:B36"/>
    <mergeCell ref="D35:D36"/>
    <mergeCell ref="E35:E36"/>
    <mergeCell ref="F35:F36"/>
    <mergeCell ref="G29:G30"/>
    <mergeCell ref="A31:A32"/>
    <mergeCell ref="B31:B32"/>
    <mergeCell ref="D31:D32"/>
    <mergeCell ref="E31:E32"/>
    <mergeCell ref="F31:F32"/>
    <mergeCell ref="G31:G32"/>
    <mergeCell ref="A29:A30"/>
    <mergeCell ref="B29:B30"/>
    <mergeCell ref="D29:D30"/>
    <mergeCell ref="E29:E30"/>
    <mergeCell ref="F29:F30"/>
    <mergeCell ref="A26:A27"/>
    <mergeCell ref="B26:B27"/>
    <mergeCell ref="E26:E27"/>
    <mergeCell ref="F26:F27"/>
    <mergeCell ref="G26:G27"/>
    <mergeCell ref="G24:G25"/>
    <mergeCell ref="A21:A22"/>
    <mergeCell ref="B21:B22"/>
    <mergeCell ref="D21:D22"/>
    <mergeCell ref="E21:E22"/>
    <mergeCell ref="F21:F22"/>
    <mergeCell ref="G21:G22"/>
    <mergeCell ref="A24:A25"/>
    <mergeCell ref="B24:B25"/>
    <mergeCell ref="D24:D25"/>
    <mergeCell ref="E24:E25"/>
    <mergeCell ref="F24:F25"/>
    <mergeCell ref="G19:G20"/>
    <mergeCell ref="A17:A18"/>
    <mergeCell ref="B17:B18"/>
    <mergeCell ref="D17:D18"/>
    <mergeCell ref="E17:E18"/>
    <mergeCell ref="F17:F18"/>
    <mergeCell ref="G17:G18"/>
    <mergeCell ref="A19:A20"/>
    <mergeCell ref="B19:B20"/>
    <mergeCell ref="D19:D20"/>
    <mergeCell ref="E19:E20"/>
    <mergeCell ref="F19:F20"/>
    <mergeCell ref="F6:F8"/>
    <mergeCell ref="G6:G8"/>
    <mergeCell ref="A14:A15"/>
    <mergeCell ref="B14:B15"/>
    <mergeCell ref="D14:D15"/>
    <mergeCell ref="E14:E15"/>
    <mergeCell ref="F14:F15"/>
    <mergeCell ref="G14:G15"/>
    <mergeCell ref="A6:A8"/>
    <mergeCell ref="B6:B8"/>
    <mergeCell ref="C6:C8"/>
    <mergeCell ref="D6:D8"/>
    <mergeCell ref="E6:E8"/>
    <mergeCell ref="A1:A2"/>
    <mergeCell ref="C1:C2"/>
    <mergeCell ref="D1:D2"/>
    <mergeCell ref="E1:E2"/>
    <mergeCell ref="F1:F2"/>
  </mergeCells>
  <hyperlinks>
    <hyperlink ref="B3" r:id="rId1" display="consultantplus://offline/ref=01515CFEDAF7846842CA27DD3B139D369D5CA5550F96D3C6F9038B6F24F38D604BC9C43D26FB8F3AuDrFJ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" workbookViewId="0">
      <selection activeCell="E3" sqref="E3"/>
    </sheetView>
  </sheetViews>
  <sheetFormatPr defaultRowHeight="15" x14ac:dyDescent="0.25"/>
  <cols>
    <col min="1" max="1" width="6.140625" bestFit="1" customWidth="1"/>
    <col min="2" max="2" width="69" customWidth="1"/>
    <col min="7" max="7" width="10.5703125" bestFit="1" customWidth="1"/>
  </cols>
  <sheetData>
    <row r="1" spans="1:7" ht="360" x14ac:dyDescent="0.25">
      <c r="A1" s="93" t="s">
        <v>119</v>
      </c>
      <c r="B1" s="41" t="s">
        <v>120</v>
      </c>
      <c r="C1" s="94" t="s">
        <v>122</v>
      </c>
      <c r="D1" s="94" t="s">
        <v>123</v>
      </c>
      <c r="E1" s="94" t="s">
        <v>124</v>
      </c>
      <c r="F1" s="94" t="s">
        <v>125</v>
      </c>
      <c r="G1" s="42" t="s">
        <v>126</v>
      </c>
    </row>
    <row r="2" spans="1:7" ht="15.75" thickBot="1" x14ac:dyDescent="0.3">
      <c r="A2" s="70"/>
      <c r="B2" s="1" t="s">
        <v>121</v>
      </c>
      <c r="C2" s="62"/>
      <c r="D2" s="62"/>
      <c r="E2" s="62"/>
      <c r="F2" s="62"/>
      <c r="G2" s="43" t="s">
        <v>127</v>
      </c>
    </row>
    <row r="3" spans="1:7" ht="150.75" thickBot="1" x14ac:dyDescent="0.3">
      <c r="A3" s="38" t="s">
        <v>57</v>
      </c>
      <c r="B3" s="25" t="s">
        <v>58</v>
      </c>
      <c r="C3" s="1" t="s">
        <v>9</v>
      </c>
      <c r="D3" s="1" t="s">
        <v>102</v>
      </c>
      <c r="E3" s="1">
        <v>446.6</v>
      </c>
      <c r="F3" s="1">
        <v>446.6</v>
      </c>
      <c r="G3" s="1">
        <v>446.6</v>
      </c>
    </row>
    <row r="4" spans="1:7" ht="32.25" thickBot="1" x14ac:dyDescent="0.3">
      <c r="A4" s="38" t="s">
        <v>60</v>
      </c>
      <c r="B4" s="24" t="s">
        <v>10</v>
      </c>
      <c r="C4" s="1" t="s">
        <v>9</v>
      </c>
      <c r="D4" s="1" t="s">
        <v>102</v>
      </c>
      <c r="E4" s="1">
        <v>189.55</v>
      </c>
      <c r="F4" s="1">
        <v>189.55</v>
      </c>
      <c r="G4" s="1">
        <v>189.55</v>
      </c>
    </row>
    <row r="5" spans="1:7" ht="32.25" thickBot="1" x14ac:dyDescent="0.3">
      <c r="A5" s="38" t="s">
        <v>61</v>
      </c>
      <c r="B5" s="24" t="s">
        <v>62</v>
      </c>
      <c r="C5" s="1" t="s">
        <v>9</v>
      </c>
      <c r="D5" s="1" t="s">
        <v>102</v>
      </c>
      <c r="E5" s="1">
        <v>257.05</v>
      </c>
      <c r="F5" s="1">
        <v>257.05</v>
      </c>
      <c r="G5" s="1">
        <v>257.05</v>
      </c>
    </row>
    <row r="6" spans="1:7" ht="32.25" thickBot="1" x14ac:dyDescent="0.3">
      <c r="A6" s="38" t="s">
        <v>63</v>
      </c>
      <c r="B6" s="24" t="s">
        <v>64</v>
      </c>
      <c r="C6" s="1"/>
      <c r="D6" s="1" t="s">
        <v>102</v>
      </c>
      <c r="E6" s="26"/>
      <c r="F6" s="26" t="s">
        <v>70</v>
      </c>
      <c r="G6" s="39"/>
    </row>
    <row r="7" spans="1:7" x14ac:dyDescent="0.25">
      <c r="A7" s="101" t="s">
        <v>68</v>
      </c>
      <c r="B7" s="59" t="s">
        <v>69</v>
      </c>
      <c r="C7" s="28" t="s">
        <v>81</v>
      </c>
      <c r="D7" s="61" t="s">
        <v>102</v>
      </c>
      <c r="E7" s="63">
        <v>3230.97</v>
      </c>
      <c r="F7" s="65" t="s">
        <v>70</v>
      </c>
      <c r="G7" s="67">
        <v>0</v>
      </c>
    </row>
    <row r="8" spans="1:7" ht="60.75" thickBot="1" x14ac:dyDescent="0.3">
      <c r="A8" s="102"/>
      <c r="B8" s="60"/>
      <c r="C8" s="1" t="s">
        <v>87</v>
      </c>
      <c r="D8" s="62"/>
      <c r="E8" s="64"/>
      <c r="F8" s="66"/>
      <c r="G8" s="68"/>
    </row>
    <row r="9" spans="1:7" x14ac:dyDescent="0.25">
      <c r="A9" s="57" t="s">
        <v>71</v>
      </c>
      <c r="B9" s="59" t="s">
        <v>72</v>
      </c>
      <c r="C9" s="28" t="s">
        <v>81</v>
      </c>
      <c r="D9" s="61" t="s">
        <v>102</v>
      </c>
      <c r="E9" s="63">
        <v>8458.2000000000007</v>
      </c>
      <c r="F9" s="65" t="s">
        <v>70</v>
      </c>
      <c r="G9" s="67">
        <v>0</v>
      </c>
    </row>
    <row r="10" spans="1:7" ht="60.75" thickBot="1" x14ac:dyDescent="0.3">
      <c r="A10" s="58"/>
      <c r="B10" s="60"/>
      <c r="C10" s="1" t="s">
        <v>87</v>
      </c>
      <c r="D10" s="62"/>
      <c r="E10" s="64"/>
      <c r="F10" s="66"/>
      <c r="G10" s="68"/>
    </row>
    <row r="11" spans="1:7" x14ac:dyDescent="0.25">
      <c r="A11" s="57" t="s">
        <v>73</v>
      </c>
      <c r="B11" s="59" t="s">
        <v>74</v>
      </c>
      <c r="C11" s="28" t="s">
        <v>81</v>
      </c>
      <c r="D11" s="61" t="s">
        <v>102</v>
      </c>
      <c r="E11" s="63">
        <v>8458.2000000000007</v>
      </c>
      <c r="F11" s="65" t="s">
        <v>70</v>
      </c>
      <c r="G11" s="67">
        <v>0</v>
      </c>
    </row>
    <row r="12" spans="1:7" ht="60.75" thickBot="1" x14ac:dyDescent="0.3">
      <c r="A12" s="58"/>
      <c r="B12" s="60"/>
      <c r="C12" s="1" t="s">
        <v>87</v>
      </c>
      <c r="D12" s="62"/>
      <c r="E12" s="64"/>
      <c r="F12" s="66"/>
      <c r="G12" s="68"/>
    </row>
    <row r="13" spans="1:7" x14ac:dyDescent="0.25">
      <c r="A13" s="57" t="s">
        <v>75</v>
      </c>
      <c r="B13" s="59" t="s">
        <v>76</v>
      </c>
      <c r="C13" s="28" t="s">
        <v>81</v>
      </c>
      <c r="D13" s="61" t="s">
        <v>102</v>
      </c>
      <c r="E13" s="63">
        <v>8458.2000000000007</v>
      </c>
      <c r="F13" s="65" t="s">
        <v>70</v>
      </c>
      <c r="G13" s="67">
        <v>0</v>
      </c>
    </row>
    <row r="14" spans="1:7" ht="60.75" thickBot="1" x14ac:dyDescent="0.3">
      <c r="A14" s="58"/>
      <c r="B14" s="60"/>
      <c r="C14" s="1" t="s">
        <v>87</v>
      </c>
      <c r="D14" s="62"/>
      <c r="E14" s="64"/>
      <c r="F14" s="66"/>
      <c r="G14" s="68"/>
    </row>
    <row r="15" spans="1:7" x14ac:dyDescent="0.25">
      <c r="A15" s="57" t="s">
        <v>77</v>
      </c>
      <c r="B15" s="59" t="s">
        <v>155</v>
      </c>
      <c r="C15" s="28" t="s">
        <v>81</v>
      </c>
      <c r="D15" s="61" t="s">
        <v>102</v>
      </c>
      <c r="E15" s="63">
        <v>8458.2000000000007</v>
      </c>
      <c r="F15" s="65" t="s">
        <v>70</v>
      </c>
      <c r="G15" s="67">
        <v>0</v>
      </c>
    </row>
    <row r="16" spans="1:7" ht="60.75" thickBot="1" x14ac:dyDescent="0.3">
      <c r="A16" s="58"/>
      <c r="B16" s="60"/>
      <c r="C16" s="1" t="s">
        <v>87</v>
      </c>
      <c r="D16" s="62"/>
      <c r="E16" s="64"/>
      <c r="F16" s="66"/>
      <c r="G16" s="68"/>
    </row>
    <row r="17" spans="1:7" x14ac:dyDescent="0.25">
      <c r="A17" s="57" t="s">
        <v>79</v>
      </c>
      <c r="B17" s="96" t="s">
        <v>156</v>
      </c>
      <c r="C17" s="28" t="s">
        <v>81</v>
      </c>
      <c r="D17" s="61" t="s">
        <v>102</v>
      </c>
      <c r="E17" s="63">
        <v>8458.2000000000007</v>
      </c>
      <c r="F17" s="65" t="s">
        <v>70</v>
      </c>
      <c r="G17" s="67">
        <v>0</v>
      </c>
    </row>
    <row r="18" spans="1:7" ht="60.75" thickBot="1" x14ac:dyDescent="0.3">
      <c r="A18" s="58"/>
      <c r="B18" s="97"/>
      <c r="C18" s="1" t="s">
        <v>87</v>
      </c>
      <c r="D18" s="62"/>
      <c r="E18" s="64"/>
      <c r="F18" s="66"/>
      <c r="G18" s="68"/>
    </row>
    <row r="19" spans="1:7" ht="30.75" thickBot="1" x14ac:dyDescent="0.3">
      <c r="A19" s="38" t="s">
        <v>83</v>
      </c>
      <c r="B19" s="31" t="s">
        <v>84</v>
      </c>
      <c r="C19" s="1"/>
      <c r="D19" s="1" t="s">
        <v>102</v>
      </c>
      <c r="E19" s="1"/>
      <c r="F19" s="32" t="s">
        <v>70</v>
      </c>
      <c r="G19" s="39"/>
    </row>
    <row r="20" spans="1:7" x14ac:dyDescent="0.25">
      <c r="A20" s="69" t="s">
        <v>85</v>
      </c>
      <c r="B20" s="59" t="s">
        <v>157</v>
      </c>
      <c r="C20" s="28" t="s">
        <v>81</v>
      </c>
      <c r="D20" s="61" t="s">
        <v>102</v>
      </c>
      <c r="E20" s="63">
        <v>7027.61</v>
      </c>
      <c r="F20" s="65" t="s">
        <v>70</v>
      </c>
      <c r="G20" s="67">
        <v>0</v>
      </c>
    </row>
    <row r="21" spans="1:7" ht="60.75" thickBot="1" x14ac:dyDescent="0.3">
      <c r="A21" s="70"/>
      <c r="B21" s="60"/>
      <c r="C21" s="1" t="s">
        <v>87</v>
      </c>
      <c r="D21" s="62"/>
      <c r="E21" s="64"/>
      <c r="F21" s="66"/>
      <c r="G21" s="68"/>
    </row>
    <row r="22" spans="1:7" x14ac:dyDescent="0.25">
      <c r="A22" s="69" t="s">
        <v>88</v>
      </c>
      <c r="B22" s="59" t="s">
        <v>158</v>
      </c>
      <c r="C22" s="28" t="s">
        <v>81</v>
      </c>
      <c r="D22" s="61" t="s">
        <v>102</v>
      </c>
      <c r="E22" s="63">
        <v>7027.61</v>
      </c>
      <c r="F22" s="65" t="s">
        <v>70</v>
      </c>
      <c r="G22" s="67">
        <v>0</v>
      </c>
    </row>
    <row r="23" spans="1:7" ht="60.75" thickBot="1" x14ac:dyDescent="0.3">
      <c r="A23" s="70"/>
      <c r="B23" s="60"/>
      <c r="C23" s="1" t="s">
        <v>87</v>
      </c>
      <c r="D23" s="62"/>
      <c r="E23" s="64"/>
      <c r="F23" s="66"/>
      <c r="G23" s="68"/>
    </row>
    <row r="24" spans="1:7" ht="60.75" thickBot="1" x14ac:dyDescent="0.3">
      <c r="A24" s="38" t="s">
        <v>92</v>
      </c>
      <c r="B24" s="31" t="s">
        <v>101</v>
      </c>
      <c r="C24" s="1"/>
      <c r="D24" s="1" t="s">
        <v>102</v>
      </c>
      <c r="E24" s="1"/>
      <c r="F24" s="32" t="s">
        <v>70</v>
      </c>
      <c r="G24" s="39"/>
    </row>
    <row r="25" spans="1:7" x14ac:dyDescent="0.25">
      <c r="A25" s="69" t="s">
        <v>96</v>
      </c>
      <c r="B25" s="59" t="s">
        <v>137</v>
      </c>
      <c r="C25" s="28" t="s">
        <v>81</v>
      </c>
      <c r="D25" s="61" t="s">
        <v>102</v>
      </c>
      <c r="E25" s="63">
        <v>9994.0499999999993</v>
      </c>
      <c r="F25" s="65" t="s">
        <v>70</v>
      </c>
      <c r="G25" s="67">
        <v>0</v>
      </c>
    </row>
    <row r="26" spans="1:7" ht="60.75" thickBot="1" x14ac:dyDescent="0.3">
      <c r="A26" s="70"/>
      <c r="B26" s="60"/>
      <c r="C26" s="1" t="s">
        <v>87</v>
      </c>
      <c r="D26" s="62"/>
      <c r="E26" s="64"/>
      <c r="F26" s="66"/>
      <c r="G26" s="68"/>
    </row>
    <row r="27" spans="1:7" x14ac:dyDescent="0.25">
      <c r="A27" s="69" t="s">
        <v>98</v>
      </c>
      <c r="B27" s="59" t="s">
        <v>138</v>
      </c>
      <c r="C27" s="28" t="s">
        <v>81</v>
      </c>
      <c r="D27" s="61" t="s">
        <v>102</v>
      </c>
      <c r="E27" s="63">
        <v>9994.0499999999993</v>
      </c>
      <c r="F27" s="65" t="s">
        <v>70</v>
      </c>
      <c r="G27" s="67">
        <v>0</v>
      </c>
    </row>
    <row r="28" spans="1:7" ht="60.75" thickBot="1" x14ac:dyDescent="0.3">
      <c r="A28" s="70"/>
      <c r="B28" s="60"/>
      <c r="C28" s="1" t="s">
        <v>87</v>
      </c>
      <c r="D28" s="62"/>
      <c r="E28" s="64"/>
      <c r="F28" s="66"/>
      <c r="G28" s="68"/>
    </row>
    <row r="29" spans="1:7" x14ac:dyDescent="0.25">
      <c r="A29" s="69" t="s">
        <v>139</v>
      </c>
      <c r="B29" s="59" t="s">
        <v>140</v>
      </c>
      <c r="C29" s="28" t="s">
        <v>81</v>
      </c>
      <c r="D29" s="61" t="s">
        <v>102</v>
      </c>
      <c r="E29" s="63">
        <v>3552.36</v>
      </c>
      <c r="F29" s="65" t="s">
        <v>70</v>
      </c>
      <c r="G29" s="67">
        <v>0</v>
      </c>
    </row>
    <row r="30" spans="1:7" ht="60.75" thickBot="1" x14ac:dyDescent="0.3">
      <c r="A30" s="70"/>
      <c r="B30" s="60"/>
      <c r="C30" s="1" t="s">
        <v>87</v>
      </c>
      <c r="D30" s="62"/>
      <c r="E30" s="64"/>
      <c r="F30" s="66"/>
      <c r="G30" s="68"/>
    </row>
    <row r="31" spans="1:7" x14ac:dyDescent="0.25">
      <c r="A31" s="69" t="s">
        <v>142</v>
      </c>
      <c r="B31" s="59" t="s">
        <v>143</v>
      </c>
      <c r="C31" s="28" t="s">
        <v>81</v>
      </c>
      <c r="D31" s="61" t="s">
        <v>102</v>
      </c>
      <c r="E31" s="63">
        <v>3552.36</v>
      </c>
      <c r="F31" s="65" t="s">
        <v>70</v>
      </c>
      <c r="G31" s="67">
        <v>0</v>
      </c>
    </row>
    <row r="32" spans="1:7" ht="60.75" thickBot="1" x14ac:dyDescent="0.3">
      <c r="A32" s="70"/>
      <c r="B32" s="60"/>
      <c r="C32" s="1" t="s">
        <v>87</v>
      </c>
      <c r="D32" s="62"/>
      <c r="E32" s="64"/>
      <c r="F32" s="66"/>
      <c r="G32" s="68"/>
    </row>
    <row r="33" spans="1:7" x14ac:dyDescent="0.25">
      <c r="A33" s="69" t="s">
        <v>144</v>
      </c>
      <c r="B33" s="59" t="s">
        <v>145</v>
      </c>
      <c r="C33" s="28" t="s">
        <v>81</v>
      </c>
      <c r="D33" s="61" t="s">
        <v>102</v>
      </c>
      <c r="E33" s="63">
        <v>4336.7</v>
      </c>
      <c r="F33" s="65" t="s">
        <v>70</v>
      </c>
      <c r="G33" s="67">
        <v>0</v>
      </c>
    </row>
    <row r="34" spans="1:7" ht="60" x14ac:dyDescent="0.25">
      <c r="A34" s="87"/>
      <c r="B34" s="88"/>
      <c r="C34" s="40" t="s">
        <v>87</v>
      </c>
      <c r="D34" s="89"/>
      <c r="E34" s="90"/>
      <c r="F34" s="91"/>
      <c r="G34" s="92"/>
    </row>
  </sheetData>
  <mergeCells count="83">
    <mergeCell ref="G33:G34"/>
    <mergeCell ref="A31:A32"/>
    <mergeCell ref="B31:B32"/>
    <mergeCell ref="D31:D32"/>
    <mergeCell ref="E31:E32"/>
    <mergeCell ref="F31:F32"/>
    <mergeCell ref="G31:G32"/>
    <mergeCell ref="A33:A34"/>
    <mergeCell ref="B33:B34"/>
    <mergeCell ref="D33:D34"/>
    <mergeCell ref="E33:E34"/>
    <mergeCell ref="F33:F34"/>
    <mergeCell ref="G29:G30"/>
    <mergeCell ref="A27:A28"/>
    <mergeCell ref="B27:B28"/>
    <mergeCell ref="D27:D28"/>
    <mergeCell ref="E27:E28"/>
    <mergeCell ref="F27:F28"/>
    <mergeCell ref="G27:G28"/>
    <mergeCell ref="A29:A30"/>
    <mergeCell ref="B29:B30"/>
    <mergeCell ref="D29:D30"/>
    <mergeCell ref="E29:E30"/>
    <mergeCell ref="F29:F30"/>
    <mergeCell ref="G25:G26"/>
    <mergeCell ref="A22:A23"/>
    <mergeCell ref="B22:B23"/>
    <mergeCell ref="D22:D23"/>
    <mergeCell ref="E22:E23"/>
    <mergeCell ref="F22:F23"/>
    <mergeCell ref="G22:G23"/>
    <mergeCell ref="A25:A26"/>
    <mergeCell ref="B25:B26"/>
    <mergeCell ref="D25:D26"/>
    <mergeCell ref="E25:E26"/>
    <mergeCell ref="F25:F26"/>
    <mergeCell ref="G11:G12"/>
    <mergeCell ref="A11:A12"/>
    <mergeCell ref="G20:G21"/>
    <mergeCell ref="A17:A18"/>
    <mergeCell ref="B17:B18"/>
    <mergeCell ref="D17:D18"/>
    <mergeCell ref="E17:E18"/>
    <mergeCell ref="F17:F18"/>
    <mergeCell ref="G17:G18"/>
    <mergeCell ref="A20:A21"/>
    <mergeCell ref="B20:B21"/>
    <mergeCell ref="D20:D21"/>
    <mergeCell ref="E20:E21"/>
    <mergeCell ref="F20:F21"/>
    <mergeCell ref="G15:G16"/>
    <mergeCell ref="A13:A14"/>
    <mergeCell ref="B13:B14"/>
    <mergeCell ref="D13:D14"/>
    <mergeCell ref="E13:E14"/>
    <mergeCell ref="F13:F14"/>
    <mergeCell ref="G13:G14"/>
    <mergeCell ref="A15:A16"/>
    <mergeCell ref="B15:B16"/>
    <mergeCell ref="D15:D16"/>
    <mergeCell ref="E15:E16"/>
    <mergeCell ref="F15:F16"/>
    <mergeCell ref="G7:G8"/>
    <mergeCell ref="A9:A10"/>
    <mergeCell ref="B9:B10"/>
    <mergeCell ref="D9:D10"/>
    <mergeCell ref="E9:E10"/>
    <mergeCell ref="F9:F10"/>
    <mergeCell ref="G9:G10"/>
    <mergeCell ref="A7:A8"/>
    <mergeCell ref="B7:B8"/>
    <mergeCell ref="D7:D8"/>
    <mergeCell ref="E7:E8"/>
    <mergeCell ref="F7:F8"/>
    <mergeCell ref="E1:E2"/>
    <mergeCell ref="F1:F2"/>
    <mergeCell ref="B11:B12"/>
    <mergeCell ref="D11:D12"/>
    <mergeCell ref="A1:A2"/>
    <mergeCell ref="C1:C2"/>
    <mergeCell ref="D1:D2"/>
    <mergeCell ref="E11:E12"/>
    <mergeCell ref="F11:F12"/>
  </mergeCells>
  <hyperlinks>
    <hyperlink ref="B3" r:id="rId1" display="consultantplus://offline/ref=01515CFEDAF7846842CA27DD3B139D369D5CA5550F96D3C6F9038B6F24F38D604BC9C43D26FB8F3AuDrFJ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13</v>
      </c>
    </row>
    <row r="2" spans="1:2" x14ac:dyDescent="0.25">
      <c r="A2" t="s">
        <v>14</v>
      </c>
      <c r="B2">
        <v>6.55</v>
      </c>
    </row>
    <row r="3" spans="1:2" x14ac:dyDescent="0.25">
      <c r="A3" t="s">
        <v>47</v>
      </c>
      <c r="B3">
        <v>4.05</v>
      </c>
    </row>
    <row r="4" spans="1:2" x14ac:dyDescent="0.25">
      <c r="A4" t="s">
        <v>15</v>
      </c>
      <c r="B4">
        <v>4.76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C4" workbookViewId="0">
      <selection activeCell="L21" sqref="L21"/>
    </sheetView>
  </sheetViews>
  <sheetFormatPr defaultRowHeight="15" x14ac:dyDescent="0.25"/>
  <cols>
    <col min="3" max="3" width="9.140625" style="47"/>
    <col min="4" max="4" width="11.7109375" customWidth="1"/>
    <col min="5" max="5" width="10.5703125" bestFit="1" customWidth="1"/>
    <col min="6" max="7" width="11" bestFit="1" customWidth="1"/>
    <col min="15" max="15" width="13.7109375" bestFit="1" customWidth="1"/>
    <col min="16" max="16" width="11.5703125" bestFit="1" customWidth="1"/>
    <col min="17" max="17" width="11.42578125" bestFit="1" customWidth="1"/>
    <col min="18" max="18" width="11.7109375" customWidth="1"/>
  </cols>
  <sheetData>
    <row r="1" spans="1:19" x14ac:dyDescent="0.25">
      <c r="A1" t="s">
        <v>21</v>
      </c>
      <c r="D1">
        <f>IF(Лист1!B8=0.2,1,SQRT(3))</f>
        <v>1.7320508075688772</v>
      </c>
      <c r="J1" s="103" t="s">
        <v>23</v>
      </c>
      <c r="K1" s="103" t="s">
        <v>24</v>
      </c>
      <c r="L1" s="103"/>
      <c r="M1" s="103"/>
      <c r="N1" s="103" t="s">
        <v>25</v>
      </c>
      <c r="O1" s="103"/>
    </row>
    <row r="2" spans="1:19" ht="76.5" x14ac:dyDescent="0.25">
      <c r="D2" t="s">
        <v>34</v>
      </c>
      <c r="J2" s="103"/>
      <c r="K2" s="103" t="s">
        <v>26</v>
      </c>
      <c r="L2" s="103" t="s">
        <v>27</v>
      </c>
      <c r="M2" s="103"/>
      <c r="N2" s="3" t="s">
        <v>26</v>
      </c>
      <c r="O2" s="3" t="s">
        <v>27</v>
      </c>
    </row>
    <row r="3" spans="1:19" x14ac:dyDescent="0.25">
      <c r="D3" t="s">
        <v>31</v>
      </c>
      <c r="E3" t="s">
        <v>159</v>
      </c>
      <c r="F3" t="s">
        <v>160</v>
      </c>
      <c r="G3" t="s">
        <v>33</v>
      </c>
      <c r="J3" s="103"/>
      <c r="K3" s="103"/>
      <c r="L3" s="3" t="s">
        <v>28</v>
      </c>
      <c r="M3" s="3" t="s">
        <v>7</v>
      </c>
      <c r="N3" s="3"/>
      <c r="O3" s="3"/>
    </row>
    <row r="4" spans="1:19" x14ac:dyDescent="0.25">
      <c r="A4" t="s">
        <v>22</v>
      </c>
      <c r="B4">
        <f>Лист1!$B$6/($D$1*0.8*Лист1!$B$8)</f>
        <v>451.05489780439513</v>
      </c>
      <c r="C4" s="47">
        <f>Лист1!$B$6/($D$1*0.8*Лист1!$B$8)</f>
        <v>451.05489780439513</v>
      </c>
      <c r="D4" t="s">
        <v>29</v>
      </c>
      <c r="E4" s="6">
        <f>'стандартизированные ставки'!E17</f>
        <v>635011.26</v>
      </c>
      <c r="F4">
        <f>IF(B4&lt;200,'станд ставки село'!E8,(IF(AND(B4&gt;200,B4&lt;245),'станд ставки село'!E10,(IF(AND(B4&gt;245,B4&lt;310),'станд ставки село'!E12,(IF(AND(B4&gt;310,B4&lt;370),'станд ставки село'!E14,(IF(AND(B4&gt;370,B4&lt;600),'станд ставки село'!E16,(IF(AND(B4&gt;600,B4&lt;9999999),'станд ставки село'!E16,)))))))))))</f>
        <v>1104275.77</v>
      </c>
      <c r="J4" s="7">
        <v>16</v>
      </c>
      <c r="K4" s="7">
        <v>100</v>
      </c>
      <c r="L4" s="4" t="s">
        <v>11</v>
      </c>
      <c r="M4" s="4" t="s">
        <v>11</v>
      </c>
      <c r="N4" s="4">
        <v>1.5</v>
      </c>
      <c r="O4" s="4" t="s">
        <v>11</v>
      </c>
    </row>
    <row r="5" spans="1:19" x14ac:dyDescent="0.25">
      <c r="B5">
        <f>Лист1!$B$6/($D$1*0.8*Лист1!$B$8)</f>
        <v>451.05489780439513</v>
      </c>
      <c r="C5" s="47">
        <f>Лист1!$B$6/($D$1*0.8*Лист1!$B$8)</f>
        <v>451.05489780439513</v>
      </c>
      <c r="D5" t="s">
        <v>30</v>
      </c>
      <c r="E5" s="6">
        <f>IF(B4&lt;100,'стандартизированные ставки'!E7,(IF(AND(B4&gt;100,B4&lt;130),'стандартизированные ставки'!E7,(IF(AND(B4&gt;130,B4&lt;160),'стандартизированные ставки'!E9,(IF(AND(B4&gt;160,B4&lt;195),'стандартизированные ставки'!E9,(IF(AND(B4&gt;195,B4&lt;240),'стандартизированные ставки'!E11,(IF(AND(B4&gt;240,B4&lt;300),'стандартизированные ставки'!E13,(IF(B4&gt;300,'стандартизированные ставки'!E15,)))))))))))))</f>
        <v>1351030</v>
      </c>
      <c r="F5" s="6">
        <f>IF(C4&lt;100,'станд ставки село'!E8,(IF(AND(C4&gt;100,C4&lt;130),'станд ставки село'!E8,(IF(AND(C4&gt;130,C4&lt;160),'станд ставки село'!E10,(IF(AND(C4&gt;160,C4&lt;195),'станд ставки село'!E10,(IF(AND(C4&gt;195,C4&lt;240),'станд ставки село'!E12,(IF(AND(C4&gt;240,C4&lt;300),'станд ставки село'!E14,(IF(C4&gt;300,'станд ставки село'!E16,)))))))))))))</f>
        <v>1104275.77</v>
      </c>
      <c r="G5">
        <f>IF(Лист1!B8&gt;0.4,Лист6!E4,Лист6!E5)</f>
        <v>1351030</v>
      </c>
      <c r="H5">
        <f>IF(Лист1!B8&gt;0.4,Лист6!F4,Лист6!F5)</f>
        <v>1104275.77</v>
      </c>
      <c r="J5" s="7">
        <v>25</v>
      </c>
      <c r="K5" s="7">
        <v>130</v>
      </c>
      <c r="L5" s="4" t="s">
        <v>11</v>
      </c>
      <c r="M5" s="4" t="s">
        <v>11</v>
      </c>
      <c r="N5" s="4">
        <v>2.2999999999999998</v>
      </c>
      <c r="O5" s="4" t="s">
        <v>11</v>
      </c>
    </row>
    <row r="6" spans="1:19" x14ac:dyDescent="0.25">
      <c r="B6">
        <f>Лист1!$B$6/($D$1*0.8*Лист1!$B$8)</f>
        <v>451.05489780439513</v>
      </c>
      <c r="C6" s="47">
        <f>Лист1!$B$6/($D$1*0.8*Лист1!$B$8)</f>
        <v>451.05489780439513</v>
      </c>
      <c r="J6" s="7">
        <v>35</v>
      </c>
      <c r="K6" s="7">
        <v>160</v>
      </c>
      <c r="L6" s="5">
        <v>200</v>
      </c>
      <c r="M6" s="5">
        <v>220</v>
      </c>
      <c r="N6" s="5">
        <v>3.2</v>
      </c>
      <c r="O6" s="5">
        <v>3</v>
      </c>
      <c r="Q6" t="s">
        <v>37</v>
      </c>
    </row>
    <row r="7" spans="1:19" x14ac:dyDescent="0.25">
      <c r="B7">
        <f>Лист1!$B$6/($D$1*0.8*Лист1!$B$8)</f>
        <v>451.05489780439513</v>
      </c>
      <c r="C7" s="47">
        <f>Лист1!$B$6/($D$1*0.8*Лист1!$B$8)</f>
        <v>451.05489780439513</v>
      </c>
      <c r="D7" t="s">
        <v>32</v>
      </c>
      <c r="E7" t="s">
        <v>159</v>
      </c>
      <c r="F7" t="s">
        <v>160</v>
      </c>
      <c r="J7" s="7">
        <v>50</v>
      </c>
      <c r="K7" s="7">
        <v>195</v>
      </c>
      <c r="L7" s="5">
        <v>245</v>
      </c>
      <c r="M7" s="5">
        <v>270</v>
      </c>
      <c r="N7" s="5">
        <v>4.5999999999999996</v>
      </c>
      <c r="O7" s="5">
        <v>4.3</v>
      </c>
      <c r="Q7" t="s">
        <v>31</v>
      </c>
      <c r="R7" t="s">
        <v>32</v>
      </c>
    </row>
    <row r="8" spans="1:19" x14ac:dyDescent="0.25">
      <c r="B8">
        <f>Лист1!$B$6/($D$1*0.8*Лист1!$B$8)</f>
        <v>451.05489780439513</v>
      </c>
      <c r="C8" s="47">
        <f>Лист1!$B$6/($D$1*0.8*Лист1!$B$8)</f>
        <v>451.05489780439513</v>
      </c>
      <c r="D8" t="s">
        <v>29</v>
      </c>
      <c r="E8" s="6">
        <f>'мощно гор'!E14</f>
        <v>5556.35</v>
      </c>
      <c r="F8">
        <f>IF(B4&lt;200,'мощно сел'!E7,(IF(AND(B4&gt;200,B4&lt;245),'мощно сел'!E9,(IF(AND(B4&gt;245,B4&lt;310),'мощно сел'!E11,(IF(AND(B4&gt;310,B4&lt;370),'мощно сел'!E13,(IF(AND(B4&gt;370,B4&lt;600),'мощно сел'!E15,(IF(AND(B4&gt;600,B4&lt;9999999),'мощно сел'!E15,)))))))))))</f>
        <v>8458.2000000000007</v>
      </c>
      <c r="J8" s="7">
        <v>70</v>
      </c>
      <c r="K8" s="7">
        <v>240</v>
      </c>
      <c r="L8" s="5">
        <v>310</v>
      </c>
      <c r="M8" s="5">
        <v>340</v>
      </c>
      <c r="N8" s="5">
        <v>6.5</v>
      </c>
      <c r="O8" s="5">
        <v>6</v>
      </c>
      <c r="Q8" s="27">
        <f>'стандартизированные ставки'!E2</f>
        <v>12431.11</v>
      </c>
      <c r="R8">
        <f>'мощно гор'!E3*K16</f>
        <v>111652.5</v>
      </c>
    </row>
    <row r="9" spans="1:19" x14ac:dyDescent="0.25">
      <c r="B9">
        <f>Лист1!$B$6/($D$1*0.8*Лист1!$B$8)</f>
        <v>451.05489780439513</v>
      </c>
      <c r="C9" s="47">
        <f>Лист1!$B$6/($D$1*0.8*Лист1!$B$8)</f>
        <v>451.05489780439513</v>
      </c>
      <c r="D9" t="s">
        <v>30</v>
      </c>
      <c r="E9">
        <f>IF(B4&lt;100,'мощно гор'!E9,(IF(AND(B4&gt;100,B4&lt;130),'мощно гор'!E9,(IF(AND(B4&gt;130,B4&lt;160),'мощно гор'!E10,(IF(AND(B4&gt;160,B4&lt;195),'мощно гор'!E10,(IF(AND(B4&gt;195,B4&lt;240),'мощно гор'!E11,(IF(AND(B4&gt;240,B4&lt;300),'мощно гор'!E12,(IF(B4&gt;300,'мощно гор'!E13,)))))))))))))</f>
        <v>8456.4500000000007</v>
      </c>
      <c r="F9">
        <f>F8</f>
        <v>8458.2000000000007</v>
      </c>
      <c r="G9">
        <f>IF(Лист1!B8&gt;0.4,Лист6!E8,Лист6!E9)</f>
        <v>8456.4500000000007</v>
      </c>
      <c r="H9">
        <f>IF(Лист1!B8&gt;0.4,Лист6!F8,Лист6!F9)</f>
        <v>8458.2000000000007</v>
      </c>
      <c r="J9" s="7">
        <v>95</v>
      </c>
      <c r="K9" s="7">
        <v>300</v>
      </c>
      <c r="L9" s="5">
        <v>370</v>
      </c>
      <c r="M9" s="5">
        <v>400</v>
      </c>
      <c r="N9" s="5">
        <v>8.8000000000000007</v>
      </c>
      <c r="O9" s="5">
        <v>8.1999999999999993</v>
      </c>
    </row>
    <row r="10" spans="1:19" x14ac:dyDescent="0.25">
      <c r="B10">
        <f>Лист1!$B$6/($D$1*0.8*Лист1!$B$8)</f>
        <v>451.05489780439513</v>
      </c>
      <c r="C10" s="47">
        <f>Лист1!$B$6/($D$1*0.8*Лист1!$B$8)</f>
        <v>451.05489780439513</v>
      </c>
      <c r="J10" s="7">
        <v>120</v>
      </c>
      <c r="K10" s="7">
        <v>340</v>
      </c>
      <c r="L10" s="5">
        <v>430</v>
      </c>
      <c r="M10" s="5">
        <v>460</v>
      </c>
      <c r="N10" s="5">
        <v>10.9</v>
      </c>
      <c r="O10" s="5">
        <v>10.3</v>
      </c>
    </row>
    <row r="11" spans="1:19" x14ac:dyDescent="0.25">
      <c r="B11">
        <f>Лист1!$B$6/($D$1*0.8*Лист1!$B$8)</f>
        <v>451.05489780439513</v>
      </c>
      <c r="C11" s="47">
        <f>Лист1!$B$6/($D$1*0.8*Лист1!$B$8)</f>
        <v>451.05489780439513</v>
      </c>
      <c r="G11" s="8"/>
      <c r="H11" s="8" t="s">
        <v>39</v>
      </c>
      <c r="J11" s="4">
        <v>150</v>
      </c>
      <c r="K11" s="4">
        <v>380</v>
      </c>
      <c r="L11" s="4">
        <v>485</v>
      </c>
      <c r="M11" s="4">
        <v>520</v>
      </c>
      <c r="N11" s="4">
        <v>13.2</v>
      </c>
      <c r="O11" s="4">
        <v>12.9</v>
      </c>
      <c r="Q11" t="s">
        <v>38</v>
      </c>
    </row>
    <row r="12" spans="1:19" x14ac:dyDescent="0.25">
      <c r="B12">
        <f>Лист1!$B$6/($D$1*0.8*Лист1!$B$8)</f>
        <v>451.05489780439513</v>
      </c>
      <c r="C12" s="47">
        <f>Лист1!$B$6/($D$1*0.8*Лист1!$B$8)</f>
        <v>451.05489780439513</v>
      </c>
      <c r="G12" s="8" t="s">
        <v>31</v>
      </c>
      <c r="H12" s="8">
        <f>IF(Лист1!B10="воздушный",Лист6!G5,Лист6!G17)</f>
        <v>1351030</v>
      </c>
      <c r="I12" s="8">
        <f>IF(Лист1!B10="воздушный",Лист6!H5,Лист6!H17)</f>
        <v>1104275.77</v>
      </c>
      <c r="J12" s="4">
        <v>185</v>
      </c>
      <c r="K12" s="4">
        <v>436</v>
      </c>
      <c r="L12" s="4">
        <v>560</v>
      </c>
      <c r="M12" s="4">
        <v>600</v>
      </c>
      <c r="N12" s="4">
        <v>16.5</v>
      </c>
      <c r="O12" s="4">
        <v>15.9</v>
      </c>
      <c r="P12" t="s">
        <v>162</v>
      </c>
      <c r="Q12" t="s">
        <v>161</v>
      </c>
      <c r="R12" t="s">
        <v>32</v>
      </c>
      <c r="S12" t="s">
        <v>163</v>
      </c>
    </row>
    <row r="13" spans="1:19" x14ac:dyDescent="0.25">
      <c r="B13">
        <f>Лист1!$B$6/($D$1*0.8*Лист1!$B$8)</f>
        <v>451.05489780439513</v>
      </c>
      <c r="C13" s="47">
        <f>Лист1!$B$6/($D$1*0.8*Лист1!$B$8)</f>
        <v>451.05489780439513</v>
      </c>
      <c r="D13" t="s">
        <v>35</v>
      </c>
      <c r="G13" s="8" t="s">
        <v>40</v>
      </c>
      <c r="H13" s="8">
        <f>IF(Лист1!B10="воздушный",Лист6!G9,Лист6!G21)</f>
        <v>8456.4500000000007</v>
      </c>
      <c r="I13" s="8">
        <f>IF(Лист1!B10="воздушный",Лист6!H9,Лист6!H21)</f>
        <v>8458.2000000000007</v>
      </c>
      <c r="J13" s="4">
        <v>240</v>
      </c>
      <c r="K13" s="4">
        <v>515</v>
      </c>
      <c r="L13" s="4">
        <v>600</v>
      </c>
      <c r="M13" s="4">
        <v>670</v>
      </c>
      <c r="N13" s="4">
        <v>22</v>
      </c>
      <c r="O13" s="4">
        <v>20.6</v>
      </c>
      <c r="P13">
        <f>IF(K16&gt;=151,I12*Лист1!B9,0)</f>
        <v>331282.73099999997</v>
      </c>
      <c r="Q13">
        <f>IF(K16&gt;=151,H12*Лист1!B9,0)</f>
        <v>405309</v>
      </c>
      <c r="R13">
        <f>IF(Лист1!B9=0,0,(IF(K16&gt;=151,H13*K16,0)))</f>
        <v>2114112.5</v>
      </c>
      <c r="S13">
        <f>IF(Лист1!B9=0,0,(IF(K16&gt;=151,I13*K16,0)))</f>
        <v>2114550</v>
      </c>
    </row>
    <row r="14" spans="1:19" x14ac:dyDescent="0.25">
      <c r="B14">
        <f>Лист1!$B$6/($D$1*0.8*Лист1!$B$8)</f>
        <v>451.05489780439513</v>
      </c>
      <c r="C14" s="47">
        <f>Лист1!$B$6/($D$1*0.8*Лист1!$B$8)</f>
        <v>451.05489780439513</v>
      </c>
    </row>
    <row r="15" spans="1:19" x14ac:dyDescent="0.25">
      <c r="B15">
        <f>Лист1!$B$6/($D$1*0.8*Лист1!$B$8)</f>
        <v>451.05489780439513</v>
      </c>
      <c r="C15" s="47">
        <f>Лист1!$B$6/($D$1*0.8*Лист1!$B$8)</f>
        <v>451.05489780439513</v>
      </c>
      <c r="D15" t="s">
        <v>31</v>
      </c>
      <c r="E15" t="s">
        <v>159</v>
      </c>
      <c r="F15" t="s">
        <v>160</v>
      </c>
      <c r="G15" t="s">
        <v>33</v>
      </c>
    </row>
    <row r="16" spans="1:19" x14ac:dyDescent="0.25">
      <c r="B16">
        <f>Лист1!$B$6/($D$1*0.8*Лист1!$B$8)</f>
        <v>451.05489780439513</v>
      </c>
      <c r="C16" s="47">
        <f>Лист1!$B$6/($D$1*0.8*Лист1!$B$8)</f>
        <v>451.05489780439513</v>
      </c>
      <c r="D16" t="s">
        <v>29</v>
      </c>
      <c r="E16">
        <f>IF(B4&lt;=192,'стандартизированные ставки'!E23,(IF(AND(B4&gt;192,B4&lt;=275),'стандартизированные ставки'!E25,(IF(B4&gt;275,'стандартизированные ставки'!E28,)))))</f>
        <v>2121181.5699999998</v>
      </c>
      <c r="F16">
        <f>IF(B4&lt;=162,'станд ставки село'!E22,(IF(B4&gt;162,'станд ставки село'!E24,)))</f>
        <v>3146689.86</v>
      </c>
      <c r="J16" t="s">
        <v>32</v>
      </c>
      <c r="K16">
        <f>Лист1!B6</f>
        <v>250</v>
      </c>
      <c r="Q16" t="s">
        <v>36</v>
      </c>
    </row>
    <row r="17" spans="2:19" x14ac:dyDescent="0.25">
      <c r="B17">
        <f>Лист1!$B$6/($D$1*0.8*Лист1!$B$8)</f>
        <v>451.05489780439513</v>
      </c>
      <c r="C17" s="47">
        <f>Лист1!$B$6/($D$1*0.8*Лист1!$B$8)</f>
        <v>451.05489780439513</v>
      </c>
      <c r="D17" t="s">
        <v>30</v>
      </c>
      <c r="E17">
        <f>E16</f>
        <v>2121181.5699999998</v>
      </c>
      <c r="F17">
        <f>F16</f>
        <v>3146689.86</v>
      </c>
      <c r="G17">
        <f>IF(Лист1!B8&gt;0.4,E16,E17)</f>
        <v>2121181.5699999998</v>
      </c>
      <c r="H17">
        <f>IF(Лист1!B8&gt;0.4,F16,F17)</f>
        <v>3146689.86</v>
      </c>
      <c r="J17">
        <v>0.8</v>
      </c>
      <c r="K17">
        <f>K16/0.8</f>
        <v>312.5</v>
      </c>
      <c r="P17" t="s">
        <v>162</v>
      </c>
      <c r="Q17" t="s">
        <v>31</v>
      </c>
      <c r="R17" t="s">
        <v>32</v>
      </c>
      <c r="S17" t="s">
        <v>163</v>
      </c>
    </row>
    <row r="18" spans="2:19" x14ac:dyDescent="0.25">
      <c r="B18">
        <f>Лист1!$B$6/($D$1*0.8*Лист1!$B$8)</f>
        <v>451.05489780439513</v>
      </c>
      <c r="C18" s="47">
        <f>Лист1!$B$6/($D$1*0.8*Лист1!$B$8)</f>
        <v>451.05489780439513</v>
      </c>
      <c r="P18">
        <f>IF(K16&gt;=151,(IF(Лист1!B11="да",F26*K16,0)),0)</f>
        <v>1084175</v>
      </c>
      <c r="Q18">
        <f>IF(K16&gt;=151,(IF(Лист1!B11="да",E26*K16,0)),0)</f>
        <v>684060</v>
      </c>
      <c r="R18">
        <f>IF(K16&gt;=151,IF(Лист1!B11="да",E27*K16,0),0)</f>
        <v>684060</v>
      </c>
      <c r="S18">
        <f>IF(K16&gt;=151,IF(Лист1!B11="да",F27*K16,0),0)</f>
        <v>888090</v>
      </c>
    </row>
    <row r="19" spans="2:19" x14ac:dyDescent="0.25">
      <c r="B19">
        <f>Лист1!$B$6/($D$1*0.8*Лист1!$B$8)</f>
        <v>451.05489780439513</v>
      </c>
      <c r="C19" s="47">
        <f>Лист1!$B$6/($D$1*0.8*Лист1!$B$8)</f>
        <v>451.05489780439513</v>
      </c>
      <c r="D19" t="s">
        <v>32</v>
      </c>
      <c r="E19" t="s">
        <v>159</v>
      </c>
      <c r="F19" t="s">
        <v>160</v>
      </c>
    </row>
    <row r="20" spans="2:19" x14ac:dyDescent="0.25">
      <c r="B20">
        <f>Лист1!$B$6/($D$1*0.8*Лист1!$B$8)</f>
        <v>451.05489780439513</v>
      </c>
      <c r="C20" s="47">
        <f>Лист1!$B$6/($D$1*0.8*Лист1!$B$8)</f>
        <v>451.05489780439513</v>
      </c>
      <c r="D20" t="s">
        <v>29</v>
      </c>
      <c r="E20">
        <f>IF(B8&lt;=192,'мощно гор'!E17,(IF(AND(B8&gt;192,B8&lt;=275),'мощно гор'!E19,(IF(B8&gt;275,'мощно гор'!E21,)))))</f>
        <v>2965.92</v>
      </c>
      <c r="F20">
        <f>IF(B8&lt;=162,'мощно сел'!E20,(IF(B8&gt;162,'мощно сел'!E22,)))</f>
        <v>7027.61</v>
      </c>
    </row>
    <row r="21" spans="2:19" x14ac:dyDescent="0.25">
      <c r="B21">
        <f>Лист1!$B$6/($D$1*0.8*Лист1!$B$8)</f>
        <v>451.05489780439513</v>
      </c>
      <c r="C21" s="47">
        <f>Лист1!$B$6/($D$1*0.8*Лист1!$B$8)</f>
        <v>451.05489780439513</v>
      </c>
      <c r="D21" t="s">
        <v>30</v>
      </c>
      <c r="E21">
        <f>E20</f>
        <v>2965.92</v>
      </c>
      <c r="F21">
        <f>F20</f>
        <v>7027.61</v>
      </c>
      <c r="G21">
        <f>IF(Лист1!B8&gt;0.4,E20,E21)</f>
        <v>2965.92</v>
      </c>
      <c r="H21">
        <f>IF(Лист1!B8&gt;0.4,F20,F21)</f>
        <v>7027.61</v>
      </c>
      <c r="M21" s="6"/>
      <c r="N21" s="6" t="s">
        <v>41</v>
      </c>
      <c r="O21" s="6" t="s">
        <v>31</v>
      </c>
      <c r="P21" s="6" t="s">
        <v>32</v>
      </c>
      <c r="Q21" s="6" t="s">
        <v>162</v>
      </c>
      <c r="R21" s="6" t="s">
        <v>163</v>
      </c>
    </row>
    <row r="22" spans="2:19" x14ac:dyDescent="0.25">
      <c r="M22" s="6"/>
      <c r="N22" s="6"/>
      <c r="O22" s="6">
        <f>Q8+Q13+Q18</f>
        <v>1101800.1099999999</v>
      </c>
      <c r="P22" s="6">
        <f>R8+R13+R18</f>
        <v>2909825</v>
      </c>
      <c r="Q22" s="27">
        <f>Q8+P13+P18</f>
        <v>1427888.841</v>
      </c>
      <c r="R22">
        <f>R8+S13+S18</f>
        <v>3114292.5</v>
      </c>
    </row>
    <row r="23" spans="2:19" x14ac:dyDescent="0.25">
      <c r="M23" s="6"/>
      <c r="N23" s="6"/>
      <c r="O23" s="6"/>
      <c r="P23" s="6"/>
    </row>
    <row r="24" spans="2:19" x14ac:dyDescent="0.25">
      <c r="J24">
        <v>25</v>
      </c>
      <c r="K24">
        <f>J24*0.8</f>
        <v>20</v>
      </c>
      <c r="M24" s="6"/>
      <c r="N24" s="6" t="s">
        <v>42</v>
      </c>
      <c r="O24" s="6">
        <f>O22*0.2</f>
        <v>220360.022</v>
      </c>
      <c r="P24" s="6">
        <f>P22*0.2</f>
        <v>581965</v>
      </c>
      <c r="Q24" s="6">
        <f>Q22*0.2</f>
        <v>285577.76819999999</v>
      </c>
      <c r="R24" s="6">
        <f>R22*0.2</f>
        <v>622858.5</v>
      </c>
    </row>
    <row r="25" spans="2:19" x14ac:dyDescent="0.25">
      <c r="D25" t="s">
        <v>36</v>
      </c>
      <c r="E25" t="s">
        <v>159</v>
      </c>
      <c r="F25" t="s">
        <v>160</v>
      </c>
      <c r="J25">
        <v>100</v>
      </c>
      <c r="K25">
        <f t="shared" ref="K25:K27" si="0">J25*0.8</f>
        <v>80</v>
      </c>
      <c r="M25" s="6"/>
      <c r="N25" s="6"/>
      <c r="O25" s="6"/>
      <c r="P25" s="6"/>
    </row>
    <row r="26" spans="2:19" x14ac:dyDescent="0.25">
      <c r="D26" t="s">
        <v>31</v>
      </c>
      <c r="E26">
        <f>IF(K17&lt;=25,'стандартизированные ставки'!E37,(IF(AND(K17&gt;25,K17&lt;=100),'стандартизированные ставки'!E39,(IF(AND(K17&gt;100,K17&lt;=250),'стандартизированные ставки'!E42,(IF(AND(K17&gt;250,K17&lt;=500),'стандартизированные ставки'!E44,(IF(AND(K17&gt;500,K17&lt;=900),'стандартизированные ставки'!E46,'стандартизированные ставки'!E52)))))))))</f>
        <v>2736.24</v>
      </c>
      <c r="F26">
        <f>IF(K17&lt;=25,'станд ставки село'!E27,(IF(AND(K17&gt;25,K17&lt;=100),'станд ставки село'!E29,(IF(AND(K17&gt;100,K17&lt;=250),'станд ставки село'!E31,(IF(AND(K17&gt;250,K17&lt;=500),'станд ставки село'!E33,(IF(K17&gt;500,'станд ставки село'!E35,)))))))))</f>
        <v>4336.7</v>
      </c>
      <c r="J26">
        <v>250</v>
      </c>
      <c r="K26">
        <f t="shared" si="0"/>
        <v>200</v>
      </c>
      <c r="M26" s="6"/>
      <c r="N26" s="6" t="s">
        <v>43</v>
      </c>
      <c r="O26" s="6">
        <f>O22+O24</f>
        <v>1322160.1319999998</v>
      </c>
      <c r="P26" s="6">
        <f>P22+P24</f>
        <v>3491790</v>
      </c>
      <c r="Q26" s="6">
        <f t="shared" ref="Q26:R26" si="1">Q22+Q24</f>
        <v>1713466.6092000001</v>
      </c>
      <c r="R26" s="6">
        <f t="shared" si="1"/>
        <v>3737151</v>
      </c>
    </row>
    <row r="27" spans="2:19" x14ac:dyDescent="0.25">
      <c r="D27" t="s">
        <v>32</v>
      </c>
      <c r="E27">
        <f>IF(K17&lt;=25,'мощно гор'!E29,(IF(AND(K17&gt;25,K17&lt;=100),'мощно гор'!E31,(IF(AND(K17&gt;100,K17&lt;=250),'мощно гор'!E33,(IF(AND(K17&gt;250,K17&lt;=500),'мощно гор'!E35,(IF(AND(K17&gt;500,K17&lt;=900),'мощно гор'!E37,'мощно гор'!E41)))))))))</f>
        <v>2736.24</v>
      </c>
      <c r="F27">
        <f>IF(K17&lt;=25,'мощно сел'!E25,(IF(AND(K17&gt;25,K17&lt;=100),'мощно сел'!E27,(IF(AND(K17&gt;100,K17&lt;=250),'мощно сел'!E29,(IF(AND(K17&gt;250,K17&lt;=500),'мощно сел'!E31,(IF(AND(K17&gt;500,K17&lt;=900),'мощно сел'!E29,'мощно сел'!E33)))))))))</f>
        <v>3552.36</v>
      </c>
      <c r="J27">
        <v>500</v>
      </c>
      <c r="K27">
        <f t="shared" si="0"/>
        <v>400</v>
      </c>
      <c r="M27" s="6"/>
      <c r="N27" s="6"/>
      <c r="O27" s="6"/>
      <c r="P27" s="6"/>
    </row>
  </sheetData>
  <mergeCells count="5">
    <mergeCell ref="J1:J3"/>
    <mergeCell ref="K1:M1"/>
    <mergeCell ref="N1:O1"/>
    <mergeCell ref="K2:K3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Лист1</vt:lpstr>
      <vt:lpstr>Списки</vt:lpstr>
      <vt:lpstr>стандартизированные ставки</vt:lpstr>
      <vt:lpstr>станд ставки село</vt:lpstr>
      <vt:lpstr>мощно гор</vt:lpstr>
      <vt:lpstr>мощно сел</vt:lpstr>
      <vt:lpstr>коэффиецинты</vt:lpstr>
      <vt:lpstr>Лист6</vt:lpstr>
      <vt:lpstr>вопрос</vt:lpstr>
      <vt:lpstr>Заявитель</vt:lpstr>
      <vt:lpstr>линия</vt:lpstr>
      <vt:lpstr>надежность</vt:lpstr>
      <vt:lpstr>напряжение</vt:lpstr>
      <vt:lpstr>фвы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nb598_1</cp:lastModifiedBy>
  <cp:lastPrinted>2017-10-31T12:55:22Z</cp:lastPrinted>
  <dcterms:created xsi:type="dcterms:W3CDTF">2017-08-28T12:43:07Z</dcterms:created>
  <dcterms:modified xsi:type="dcterms:W3CDTF">2023-02-27T06:04:49Z</dcterms:modified>
</cp:coreProperties>
</file>